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30" yWindow="0" windowWidth="16215" windowHeight="12450" activeTab="4"/>
  </bookViews>
  <sheets>
    <sheet name="GAMS MISC setup" sheetId="8" r:id="rId1"/>
    <sheet name="PIT Aggregation" sheetId="2" r:id="rId2"/>
    <sheet name="From g0506" sheetId="4" r:id="rId3"/>
    <sheet name="Fed tax calculations" sheetId="5" r:id="rId4"/>
    <sheet name="2005 PIT" sheetId="1" r:id="rId5"/>
    <sheet name="2006 Tax Rate Schedule" sheetId="3" r:id="rId6"/>
    <sheet name="Sheet2" sheetId="7" r:id="rId7"/>
  </sheets>
  <calcPr calcId="125725"/>
</workbook>
</file>

<file path=xl/calcChain.xml><?xml version="1.0" encoding="utf-8"?>
<calcChain xmlns="http://schemas.openxmlformats.org/spreadsheetml/2006/main">
  <c r="N86" i="1"/>
  <c r="N85"/>
  <c r="N83"/>
  <c r="N82"/>
  <c r="N81"/>
  <c r="N80"/>
  <c r="N79"/>
  <c r="N78"/>
  <c r="N77"/>
  <c r="U13" i="8" l="1"/>
  <c r="U12"/>
  <c r="U11"/>
  <c r="U10"/>
  <c r="U9"/>
  <c r="U8"/>
  <c r="U7"/>
  <c r="U6"/>
  <c r="R13"/>
  <c r="R12"/>
  <c r="R11"/>
  <c r="R10"/>
  <c r="R9"/>
  <c r="R8"/>
  <c r="R7"/>
  <c r="R6"/>
  <c r="R14" l="1"/>
  <c r="R15" s="1"/>
  <c r="U14"/>
  <c r="U15" s="1"/>
  <c r="F10" i="2"/>
  <c r="F25" s="1"/>
  <c r="E23" i="8" s="1"/>
  <c r="S13"/>
  <c r="I24" s="1"/>
  <c r="S12"/>
  <c r="I23" s="1"/>
  <c r="S11"/>
  <c r="I22" s="1"/>
  <c r="S10"/>
  <c r="I21" s="1"/>
  <c r="S9"/>
  <c r="I20" s="1"/>
  <c r="S8"/>
  <c r="I19" s="1"/>
  <c r="S7"/>
  <c r="S6"/>
  <c r="W13"/>
  <c r="V13"/>
  <c r="I17" s="1"/>
  <c r="T13"/>
  <c r="W12"/>
  <c r="V12"/>
  <c r="I16" s="1"/>
  <c r="T12"/>
  <c r="W11"/>
  <c r="V11"/>
  <c r="I15" s="1"/>
  <c r="T11"/>
  <c r="W10"/>
  <c r="V10"/>
  <c r="I14" s="1"/>
  <c r="T10"/>
  <c r="W9"/>
  <c r="V9"/>
  <c r="I13" s="1"/>
  <c r="T9"/>
  <c r="W8"/>
  <c r="V8"/>
  <c r="I12" s="1"/>
  <c r="T8"/>
  <c r="W7"/>
  <c r="V7"/>
  <c r="T7"/>
  <c r="W6"/>
  <c r="V6"/>
  <c r="T6"/>
  <c r="O20"/>
  <c r="O19"/>
  <c r="M24" s="1"/>
  <c r="Q13"/>
  <c r="H17" s="1"/>
  <c r="P13"/>
  <c r="Q12"/>
  <c r="H16" s="1"/>
  <c r="P12"/>
  <c r="Q11"/>
  <c r="H15" s="1"/>
  <c r="P11"/>
  <c r="Q10"/>
  <c r="H14" s="1"/>
  <c r="P10"/>
  <c r="Q9"/>
  <c r="H13" s="1"/>
  <c r="P9"/>
  <c r="Q8"/>
  <c r="H12" s="1"/>
  <c r="P8"/>
  <c r="Q7"/>
  <c r="P7"/>
  <c r="Q6"/>
  <c r="Q14" s="1"/>
  <c r="Q15" s="1"/>
  <c r="P6"/>
  <c r="N6"/>
  <c r="O6"/>
  <c r="O13"/>
  <c r="G17" s="1"/>
  <c r="N13"/>
  <c r="O12"/>
  <c r="G16" s="1"/>
  <c r="N12"/>
  <c r="O11"/>
  <c r="G15" s="1"/>
  <c r="N11"/>
  <c r="O10"/>
  <c r="G14" s="1"/>
  <c r="N10"/>
  <c r="O9"/>
  <c r="G13" s="1"/>
  <c r="N9"/>
  <c r="O8"/>
  <c r="G12" s="1"/>
  <c r="N8"/>
  <c r="N7"/>
  <c r="O7"/>
  <c r="F23"/>
  <c r="F21"/>
  <c r="F19"/>
  <c r="F24"/>
  <c r="F22"/>
  <c r="F20"/>
  <c r="F18"/>
  <c r="F16"/>
  <c r="F17" s="1"/>
  <c r="F15"/>
  <c r="F14"/>
  <c r="F13"/>
  <c r="F12"/>
  <c r="F11"/>
  <c r="D18"/>
  <c r="D11"/>
  <c r="N20" i="2"/>
  <c r="N25"/>
  <c r="N24"/>
  <c r="N23"/>
  <c r="N22"/>
  <c r="N21"/>
  <c r="E13" i="7"/>
  <c r="D13"/>
  <c r="C13"/>
  <c r="B13"/>
  <c r="F13"/>
  <c r="I4" i="2"/>
  <c r="R4" s="1"/>
  <c r="N11"/>
  <c r="N26" s="1"/>
  <c r="N12"/>
  <c r="N13" s="1"/>
  <c r="H11"/>
  <c r="H26" s="1"/>
  <c r="H10"/>
  <c r="H25" s="1"/>
  <c r="H9"/>
  <c r="H24" s="1"/>
  <c r="H8"/>
  <c r="H23" s="1"/>
  <c r="H7"/>
  <c r="H22" s="1"/>
  <c r="H6"/>
  <c r="H21" s="1"/>
  <c r="H5"/>
  <c r="H4"/>
  <c r="G11"/>
  <c r="G26" s="1"/>
  <c r="G10"/>
  <c r="G25" s="1"/>
  <c r="G9"/>
  <c r="G24" s="1"/>
  <c r="G8"/>
  <c r="G23" s="1"/>
  <c r="G7"/>
  <c r="G6"/>
  <c r="G21" s="1"/>
  <c r="G5"/>
  <c r="G4"/>
  <c r="E11"/>
  <c r="E26" s="1"/>
  <c r="E10"/>
  <c r="E25" s="1"/>
  <c r="E9"/>
  <c r="E24" s="1"/>
  <c r="E8"/>
  <c r="E23" s="1"/>
  <c r="E7"/>
  <c r="E22" s="1"/>
  <c r="E6"/>
  <c r="E21" s="1"/>
  <c r="E5"/>
  <c r="E4"/>
  <c r="D11"/>
  <c r="D26" s="1"/>
  <c r="D10"/>
  <c r="D25" s="1"/>
  <c r="D9"/>
  <c r="D24" s="1"/>
  <c r="D8"/>
  <c r="D23" s="1"/>
  <c r="D7"/>
  <c r="D22" s="1"/>
  <c r="D6"/>
  <c r="D21" s="1"/>
  <c r="D5"/>
  <c r="D4"/>
  <c r="I62" i="5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62"/>
  <c r="D61"/>
  <c r="D60"/>
  <c r="D59"/>
  <c r="D58"/>
  <c r="D57"/>
  <c r="D56"/>
  <c r="D55"/>
  <c r="D54"/>
  <c r="C62"/>
  <c r="C61"/>
  <c r="C60"/>
  <c r="C59"/>
  <c r="C58"/>
  <c r="C57"/>
  <c r="C56"/>
  <c r="C55"/>
  <c r="C54"/>
  <c r="C53"/>
  <c r="G53" s="1"/>
  <c r="H53" s="1"/>
  <c r="C52"/>
  <c r="G52" s="1"/>
  <c r="H52" s="1"/>
  <c r="C51"/>
  <c r="G51" s="1"/>
  <c r="H51" s="1"/>
  <c r="C50"/>
  <c r="C49"/>
  <c r="G49" s="1"/>
  <c r="H49" s="1"/>
  <c r="C48"/>
  <c r="G48" s="1"/>
  <c r="H48" s="1"/>
  <c r="C47"/>
  <c r="G47" s="1"/>
  <c r="H47" s="1"/>
  <c r="C46"/>
  <c r="C45"/>
  <c r="G45" s="1"/>
  <c r="H45" s="1"/>
  <c r="C44"/>
  <c r="G44" s="1"/>
  <c r="H44" s="1"/>
  <c r="C43"/>
  <c r="G43" s="1"/>
  <c r="H43" s="1"/>
  <c r="C42"/>
  <c r="C41"/>
  <c r="G41" s="1"/>
  <c r="H41" s="1"/>
  <c r="C40"/>
  <c r="G40" s="1"/>
  <c r="H40" s="1"/>
  <c r="C39"/>
  <c r="G39" s="1"/>
  <c r="H39" s="1"/>
  <c r="C38"/>
  <c r="C37"/>
  <c r="G37" s="1"/>
  <c r="H37" s="1"/>
  <c r="C36"/>
  <c r="G36" s="1"/>
  <c r="H36" s="1"/>
  <c r="C35"/>
  <c r="G35" s="1"/>
  <c r="H35" s="1"/>
  <c r="C34"/>
  <c r="C33"/>
  <c r="G33" s="1"/>
  <c r="H33" s="1"/>
  <c r="C32"/>
  <c r="G32" s="1"/>
  <c r="H32" s="1"/>
  <c r="C31"/>
  <c r="G31" s="1"/>
  <c r="H31" s="1"/>
  <c r="C30"/>
  <c r="C29"/>
  <c r="G29" s="1"/>
  <c r="H29" s="1"/>
  <c r="C28"/>
  <c r="G28" s="1"/>
  <c r="H28" s="1"/>
  <c r="C27"/>
  <c r="G27" s="1"/>
  <c r="H27" s="1"/>
  <c r="C26"/>
  <c r="C25"/>
  <c r="G25" s="1"/>
  <c r="H25" s="1"/>
  <c r="C24"/>
  <c r="G24" s="1"/>
  <c r="H24" s="1"/>
  <c r="C23"/>
  <c r="G23" s="1"/>
  <c r="H23" s="1"/>
  <c r="C22"/>
  <c r="C21"/>
  <c r="C20"/>
  <c r="C19"/>
  <c r="C18"/>
  <c r="C17"/>
  <c r="C16"/>
  <c r="C15"/>
  <c r="C14"/>
  <c r="C13"/>
  <c r="C12"/>
  <c r="C11"/>
  <c r="C10"/>
  <c r="C9"/>
  <c r="C8"/>
  <c r="C7"/>
  <c r="C6"/>
  <c r="D53"/>
  <c r="D52"/>
  <c r="D51"/>
  <c r="D50"/>
  <c r="G50"/>
  <c r="H50" s="1"/>
  <c r="D49"/>
  <c r="D48"/>
  <c r="D47"/>
  <c r="D46"/>
  <c r="G46"/>
  <c r="H46" s="1"/>
  <c r="D45"/>
  <c r="D44"/>
  <c r="D43"/>
  <c r="D42"/>
  <c r="G42"/>
  <c r="H42" s="1"/>
  <c r="D41"/>
  <c r="D40"/>
  <c r="D39"/>
  <c r="D38"/>
  <c r="G38"/>
  <c r="H38" s="1"/>
  <c r="D37"/>
  <c r="D36"/>
  <c r="D35"/>
  <c r="D34"/>
  <c r="G34"/>
  <c r="H34" s="1"/>
  <c r="D33"/>
  <c r="D32"/>
  <c r="D31"/>
  <c r="D30"/>
  <c r="G30"/>
  <c r="H30" s="1"/>
  <c r="D29"/>
  <c r="D28"/>
  <c r="D27"/>
  <c r="D26"/>
  <c r="G26"/>
  <c r="H26" s="1"/>
  <c r="D25"/>
  <c r="D24"/>
  <c r="D23"/>
  <c r="D22"/>
  <c r="G22"/>
  <c r="H22" s="1"/>
  <c r="D21"/>
  <c r="G21"/>
  <c r="H21" s="1"/>
  <c r="D20"/>
  <c r="G20"/>
  <c r="H20" s="1"/>
  <c r="D19"/>
  <c r="G19"/>
  <c r="H19" s="1"/>
  <c r="D18"/>
  <c r="G18"/>
  <c r="H18" s="1"/>
  <c r="D17"/>
  <c r="G17"/>
  <c r="H17" s="1"/>
  <c r="D16"/>
  <c r="G16"/>
  <c r="H16" s="1"/>
  <c r="D15"/>
  <c r="G15"/>
  <c r="H15" s="1"/>
  <c r="D14"/>
  <c r="G14"/>
  <c r="H14" s="1"/>
  <c r="D13"/>
  <c r="G13"/>
  <c r="H13" s="1"/>
  <c r="D12"/>
  <c r="G12"/>
  <c r="H12" s="1"/>
  <c r="D11"/>
  <c r="G11"/>
  <c r="H11" s="1"/>
  <c r="D10"/>
  <c r="G10"/>
  <c r="H10" s="1"/>
  <c r="D9"/>
  <c r="G9"/>
  <c r="H9" s="1"/>
  <c r="D8"/>
  <c r="G8"/>
  <c r="H8" s="1"/>
  <c r="D7"/>
  <c r="G7"/>
  <c r="H7" s="1"/>
  <c r="D6"/>
  <c r="G6"/>
  <c r="H6" s="1"/>
  <c r="G12" i="2"/>
  <c r="G13" s="1"/>
  <c r="F4"/>
  <c r="F11"/>
  <c r="F26" s="1"/>
  <c r="F9"/>
  <c r="F24" s="1"/>
  <c r="E22" i="8" s="1"/>
  <c r="F8" i="2"/>
  <c r="F23" s="1"/>
  <c r="D21" i="8" s="1"/>
  <c r="F7" i="2"/>
  <c r="F22" s="1"/>
  <c r="E13" i="8" s="1"/>
  <c r="F6" i="2"/>
  <c r="F21" s="1"/>
  <c r="E19" i="8" s="1"/>
  <c r="F5" i="2"/>
  <c r="F20" s="1"/>
  <c r="E18" i="8" s="1"/>
  <c r="S8" i="2"/>
  <c r="S23" s="1"/>
  <c r="S5"/>
  <c r="S9"/>
  <c r="S24" s="1"/>
  <c r="E12"/>
  <c r="E13" s="1"/>
  <c r="S10"/>
  <c r="S25" s="1"/>
  <c r="S6"/>
  <c r="S21" s="1"/>
  <c r="D12"/>
  <c r="L10" s="1"/>
  <c r="L25" s="1"/>
  <c r="D9" i="8" s="1"/>
  <c r="I11" l="1"/>
  <c r="I6" i="2"/>
  <c r="I8"/>
  <c r="I9"/>
  <c r="I10"/>
  <c r="I25" s="1"/>
  <c r="G54" i="5"/>
  <c r="H54" s="1"/>
  <c r="G56"/>
  <c r="H56" s="1"/>
  <c r="G58"/>
  <c r="H58" s="1"/>
  <c r="G60"/>
  <c r="H60" s="1"/>
  <c r="G62"/>
  <c r="H62" s="1"/>
  <c r="I7" i="2"/>
  <c r="G55" i="5"/>
  <c r="H55" s="1"/>
  <c r="G57"/>
  <c r="H57" s="1"/>
  <c r="G59"/>
  <c r="H59" s="1"/>
  <c r="G61"/>
  <c r="H61" s="1"/>
  <c r="E17" i="8"/>
  <c r="O9" i="2"/>
  <c r="O24" s="1"/>
  <c r="I11"/>
  <c r="I18" i="8"/>
  <c r="G19"/>
  <c r="G20"/>
  <c r="G21"/>
  <c r="G22"/>
  <c r="G23"/>
  <c r="G24"/>
  <c r="T14"/>
  <c r="T15" s="1"/>
  <c r="W14"/>
  <c r="W15" s="1"/>
  <c r="O5" i="2"/>
  <c r="S14" i="8"/>
  <c r="S15" s="1"/>
  <c r="V14"/>
  <c r="V15" s="1"/>
  <c r="G18"/>
  <c r="P14"/>
  <c r="P15" s="1"/>
  <c r="H11"/>
  <c r="G11"/>
  <c r="N14"/>
  <c r="N15" s="1"/>
  <c r="O14"/>
  <c r="O11" i="2"/>
  <c r="O26" s="1"/>
  <c r="O7"/>
  <c r="O22" s="1"/>
  <c r="O8"/>
  <c r="O23" s="1"/>
  <c r="O10"/>
  <c r="O25" s="1"/>
  <c r="O6"/>
  <c r="O21" s="1"/>
  <c r="L11"/>
  <c r="L26" s="1"/>
  <c r="D10" i="8" s="1"/>
  <c r="L9" i="2"/>
  <c r="L24" s="1"/>
  <c r="D8" i="8" s="1"/>
  <c r="L4" i="2"/>
  <c r="O4"/>
  <c r="S4"/>
  <c r="S20" s="1"/>
  <c r="D12" i="8"/>
  <c r="D13"/>
  <c r="D16"/>
  <c r="D22"/>
  <c r="D23"/>
  <c r="E11"/>
  <c r="E14"/>
  <c r="E16"/>
  <c r="E20"/>
  <c r="E21"/>
  <c r="E24"/>
  <c r="O20" i="2"/>
  <c r="O27" s="1"/>
  <c r="F27"/>
  <c r="F28" s="1"/>
  <c r="S11"/>
  <c r="S26" s="1"/>
  <c r="D20"/>
  <c r="D27" s="1"/>
  <c r="D28" s="1"/>
  <c r="E20"/>
  <c r="E27" s="1"/>
  <c r="E28" s="1"/>
  <c r="G20"/>
  <c r="S7"/>
  <c r="S22" s="1"/>
  <c r="H20"/>
  <c r="H27" s="1"/>
  <c r="H28" s="1"/>
  <c r="D15" i="8"/>
  <c r="D14"/>
  <c r="D17"/>
  <c r="D20"/>
  <c r="D24"/>
  <c r="E12"/>
  <c r="E15"/>
  <c r="D19"/>
  <c r="H63" i="5"/>
  <c r="I5" i="2"/>
  <c r="I22"/>
  <c r="R7"/>
  <c r="R22" s="1"/>
  <c r="I23"/>
  <c r="R8"/>
  <c r="R23" s="1"/>
  <c r="R10"/>
  <c r="R25" s="1"/>
  <c r="N27"/>
  <c r="N28" s="1"/>
  <c r="I21"/>
  <c r="R6"/>
  <c r="R21" s="1"/>
  <c r="R9"/>
  <c r="R24" s="1"/>
  <c r="I24"/>
  <c r="I26"/>
  <c r="R11"/>
  <c r="R26" s="1"/>
  <c r="S12"/>
  <c r="S13" s="1"/>
  <c r="L6"/>
  <c r="L21" s="1"/>
  <c r="D5" i="8" s="1"/>
  <c r="H12" i="2"/>
  <c r="J4" s="1"/>
  <c r="G22"/>
  <c r="G27" s="1"/>
  <c r="G28" s="1"/>
  <c r="D13"/>
  <c r="L7"/>
  <c r="L22" s="1"/>
  <c r="D6" i="8" s="1"/>
  <c r="L5" i="2"/>
  <c r="L20" s="1"/>
  <c r="L8"/>
  <c r="L23" s="1"/>
  <c r="D7" i="8" s="1"/>
  <c r="F12" i="2"/>
  <c r="F13" s="1"/>
  <c r="Q11"/>
  <c r="Q26" s="1"/>
  <c r="S27" l="1"/>
  <c r="S28" s="1"/>
  <c r="A26"/>
  <c r="A23"/>
  <c r="O12"/>
  <c r="A25"/>
  <c r="A21"/>
  <c r="O15" i="8"/>
  <c r="K7" i="2"/>
  <c r="K22" s="1"/>
  <c r="M4"/>
  <c r="A22"/>
  <c r="L27"/>
  <c r="L28" s="1"/>
  <c r="D4" i="8"/>
  <c r="A24" i="2"/>
  <c r="A20"/>
  <c r="P11"/>
  <c r="P26" s="1"/>
  <c r="K8"/>
  <c r="K23" s="1"/>
  <c r="P7"/>
  <c r="P22" s="1"/>
  <c r="J6"/>
  <c r="J21" s="1"/>
  <c r="K6"/>
  <c r="K21" s="1"/>
  <c r="M6"/>
  <c r="M21" s="1"/>
  <c r="P4"/>
  <c r="Q4"/>
  <c r="J7"/>
  <c r="J22" s="1"/>
  <c r="J11"/>
  <c r="J26" s="1"/>
  <c r="K9"/>
  <c r="K24" s="1"/>
  <c r="M5"/>
  <c r="M20" s="1"/>
  <c r="M9"/>
  <c r="M24" s="1"/>
  <c r="P5"/>
  <c r="P20" s="1"/>
  <c r="P10"/>
  <c r="P25" s="1"/>
  <c r="Q6"/>
  <c r="Q21" s="1"/>
  <c r="Q10"/>
  <c r="Q25" s="1"/>
  <c r="J10"/>
  <c r="J25" s="1"/>
  <c r="M7"/>
  <c r="M22" s="1"/>
  <c r="M11"/>
  <c r="M26" s="1"/>
  <c r="P8"/>
  <c r="P23" s="1"/>
  <c r="Q5"/>
  <c r="Q20" s="1"/>
  <c r="H13"/>
  <c r="J5"/>
  <c r="J20" s="1"/>
  <c r="J8"/>
  <c r="J23" s="1"/>
  <c r="M8"/>
  <c r="M23" s="1"/>
  <c r="Q7"/>
  <c r="Q22" s="1"/>
  <c r="K10"/>
  <c r="K25" s="1"/>
  <c r="M10"/>
  <c r="M25" s="1"/>
  <c r="P9"/>
  <c r="P24" s="1"/>
  <c r="Q9"/>
  <c r="Q24" s="1"/>
  <c r="J9"/>
  <c r="J24" s="1"/>
  <c r="K4"/>
  <c r="K11"/>
  <c r="K26" s="1"/>
  <c r="P6"/>
  <c r="P21" s="1"/>
  <c r="Q8"/>
  <c r="Q23" s="1"/>
  <c r="J12"/>
  <c r="J13" s="1"/>
  <c r="K5"/>
  <c r="K20" s="1"/>
  <c r="I12"/>
  <c r="I13" s="1"/>
  <c r="I20"/>
  <c r="I27" s="1"/>
  <c r="I28" s="1"/>
  <c r="R5"/>
  <c r="L12"/>
  <c r="L13" s="1"/>
  <c r="M12" l="1"/>
  <c r="M13" s="1"/>
  <c r="O28"/>
  <c r="O13"/>
  <c r="A27"/>
  <c r="R20"/>
  <c r="R27" s="1"/>
  <c r="R28" s="1"/>
  <c r="R12"/>
  <c r="R13" s="1"/>
  <c r="K27"/>
  <c r="K28" s="1"/>
  <c r="K12"/>
  <c r="K13" s="1"/>
  <c r="P12"/>
  <c r="P13" s="1"/>
  <c r="J27"/>
  <c r="J28" s="1"/>
  <c r="Q27"/>
  <c r="Q28" s="1"/>
  <c r="P27"/>
  <c r="P28" s="1"/>
  <c r="M27"/>
  <c r="M28" s="1"/>
  <c r="Q12"/>
  <c r="Q13" s="1"/>
</calcChain>
</file>

<file path=xl/comments1.xml><?xml version="1.0" encoding="utf-8"?>
<comments xmlns="http://schemas.openxmlformats.org/spreadsheetml/2006/main">
  <authors>
    <author>eric</author>
  </authors>
  <commentList>
    <comment ref="O15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Can be attributed to rounding error.</t>
        </r>
      </text>
    </comment>
    <comment ref="N19" authorId="0">
      <text>
        <r>
          <rPr>
            <b/>
            <sz val="8"/>
            <color indexed="81"/>
            <rFont val="Tahoma"/>
            <charset val="1"/>
          </rPr>
          <t>eric:</t>
        </r>
        <r>
          <rPr>
            <sz val="8"/>
            <color indexed="81"/>
            <rFont val="Tahoma"/>
            <charset val="1"/>
          </rPr>
          <t xml:space="preserve">
Amounts obtained from http://www.irs.gov/pub/irs-prior/p501--2005.pdf page 22.</t>
        </r>
      </text>
    </comment>
    <comment ref="O19" authorId="0">
      <text>
        <r>
          <rPr>
            <b/>
            <sz val="8"/>
            <color indexed="81"/>
            <rFont val="Tahoma"/>
            <charset val="1"/>
          </rPr>
          <t>eric:</t>
        </r>
        <r>
          <rPr>
            <sz val="8"/>
            <color indexed="81"/>
            <rFont val="Tahoma"/>
            <charset val="1"/>
          </rPr>
          <t xml:space="preserve">
Amounts obtained from http://www.ftb.ca.gov/aboutftb/annrpt/2006/2006AR.pdf page 15.</t>
        </r>
      </text>
    </comment>
  </commentList>
</comments>
</file>

<file path=xl/comments2.xml><?xml version="1.0" encoding="utf-8"?>
<comments xmlns="http://schemas.openxmlformats.org/spreadsheetml/2006/main">
  <authors>
    <author>eric</author>
  </authors>
  <commentList>
    <comment ref="N3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Allocated only to high income per 1998 methodology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The out of balance checks can be attributed to rounding error.</t>
        </r>
      </text>
    </comment>
    <comment ref="N19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Allocated only to high income per 1998 methodology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The out of balance checks can be attributed to rounding error.</t>
        </r>
      </text>
    </comment>
  </commentList>
</comments>
</file>

<file path=xl/comments3.xml><?xml version="1.0" encoding="utf-8"?>
<comments xmlns="http://schemas.openxmlformats.org/spreadsheetml/2006/main">
  <authors>
    <author>eric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eric:</t>
        </r>
        <r>
          <rPr>
            <sz val="8"/>
            <color indexed="81"/>
            <rFont val="Tahoma"/>
            <family val="2"/>
          </rPr>
          <t xml:space="preserve">
Allocated only to high income per 1998 methodology</t>
        </r>
      </text>
    </comment>
  </commentList>
</comments>
</file>

<file path=xl/sharedStrings.xml><?xml version="1.0" encoding="utf-8"?>
<sst xmlns="http://schemas.openxmlformats.org/spreadsheetml/2006/main" count="743" uniqueCount="264">
  <si>
    <t>Franchise Tax Board 2006 Annual Report: Table B-4A.1 &amp; B-4A.2</t>
  </si>
  <si>
    <t>Personal Income Tax: Statistics for Resident Tax Returns</t>
  </si>
  <si>
    <t>Comparison by Adjusted Gross Income Class</t>
  </si>
  <si>
    <t>Taxable Year 2005</t>
  </si>
  <si>
    <t>All Filing Status Types</t>
  </si>
  <si>
    <t>(in thousands $)</t>
  </si>
  <si>
    <t>Adjusted Gross Income Class</t>
  </si>
  <si>
    <t>Number of returns</t>
  </si>
  <si>
    <t>California deductions</t>
  </si>
  <si>
    <t>Wages and Salaries</t>
  </si>
  <si>
    <t>Taxable Interest</t>
  </si>
  <si>
    <t>Taxable Dividends</t>
  </si>
  <si>
    <t>Taxable Pensions and Annuities</t>
  </si>
  <si>
    <t>all</t>
  </si>
  <si>
    <t>taxable</t>
  </si>
  <si>
    <t>Number</t>
  </si>
  <si>
    <t>Amount</t>
  </si>
  <si>
    <t>Negative</t>
  </si>
  <si>
    <t>Zero</t>
  </si>
  <si>
    <t xml:space="preserve"> $1 to $999 </t>
  </si>
  <si>
    <t xml:space="preserve">1,000 to 1,999 </t>
  </si>
  <si>
    <t xml:space="preserve">2,000 to 2,999 </t>
  </si>
  <si>
    <t xml:space="preserve">3,000 to 3,999 </t>
  </si>
  <si>
    <t xml:space="preserve">4,000 to 4,999 </t>
  </si>
  <si>
    <t xml:space="preserve">5,000 to 5,999 </t>
  </si>
  <si>
    <t xml:space="preserve">6,000 to 6,999 </t>
  </si>
  <si>
    <t xml:space="preserve">7,000 to 7,999 </t>
  </si>
  <si>
    <t xml:space="preserve">8,000 to 8,999 </t>
  </si>
  <si>
    <t xml:space="preserve">9,000 to 9,999 </t>
  </si>
  <si>
    <t xml:space="preserve">10,000 to 10,999 </t>
  </si>
  <si>
    <t xml:space="preserve">11,000 to 11,999 </t>
  </si>
  <si>
    <t xml:space="preserve">12,000 to 12,999 </t>
  </si>
  <si>
    <t xml:space="preserve">13,000 to 13,999 </t>
  </si>
  <si>
    <t xml:space="preserve">14,000 to 14,999 </t>
  </si>
  <si>
    <t xml:space="preserve">15,000 to 15,999 </t>
  </si>
  <si>
    <t xml:space="preserve">16,000 to 16,999 </t>
  </si>
  <si>
    <t xml:space="preserve">17,000 to 17,999 </t>
  </si>
  <si>
    <t xml:space="preserve">18,000 to 18,999 </t>
  </si>
  <si>
    <t xml:space="preserve">19,000 to 19,999 </t>
  </si>
  <si>
    <t xml:space="preserve">20,000 to 20,999 </t>
  </si>
  <si>
    <t xml:space="preserve">21,000 to 21,999 </t>
  </si>
  <si>
    <t xml:space="preserve">22,000 to 22,999 </t>
  </si>
  <si>
    <t xml:space="preserve">23,000 to 23,999 </t>
  </si>
  <si>
    <t xml:space="preserve">24,000 to 24,999 </t>
  </si>
  <si>
    <t xml:space="preserve">25,000 to 25,999 </t>
  </si>
  <si>
    <t xml:space="preserve">26,000 to 26,999 </t>
  </si>
  <si>
    <t xml:space="preserve">27,000 to 27,999 </t>
  </si>
  <si>
    <t xml:space="preserve">28,000 to 28,999 </t>
  </si>
  <si>
    <t xml:space="preserve">29,000 to 29,999 </t>
  </si>
  <si>
    <t xml:space="preserve">30,000 to 30,999 </t>
  </si>
  <si>
    <t xml:space="preserve">31,000 to 31,999 </t>
  </si>
  <si>
    <t xml:space="preserve">32,000 to 32,999 </t>
  </si>
  <si>
    <t xml:space="preserve">33,000 to 33,999 </t>
  </si>
  <si>
    <t xml:space="preserve">34,000 to 34,999 </t>
  </si>
  <si>
    <t xml:space="preserve">35,000 to 35,999 </t>
  </si>
  <si>
    <t xml:space="preserve">36,000 to 36,999 </t>
  </si>
  <si>
    <t xml:space="preserve">37,000 to 37,999 </t>
  </si>
  <si>
    <t xml:space="preserve">38,000 to 38,999 </t>
  </si>
  <si>
    <t xml:space="preserve">39,000 to 39,999 </t>
  </si>
  <si>
    <t xml:space="preserve">40,000 to 49,999 </t>
  </si>
  <si>
    <t xml:space="preserve">50,000 to 59,999 </t>
  </si>
  <si>
    <t xml:space="preserve">60,000 to 69,999 </t>
  </si>
  <si>
    <t xml:space="preserve">70,000 to 79,999 </t>
  </si>
  <si>
    <t xml:space="preserve">80,000 to 89,999 </t>
  </si>
  <si>
    <t xml:space="preserve">90,000 to 99,999 </t>
  </si>
  <si>
    <t xml:space="preserve">100,000 to 149,999 </t>
  </si>
  <si>
    <t xml:space="preserve">150,000 to 199,999 </t>
  </si>
  <si>
    <t xml:space="preserve">200,000 to 299,999 </t>
  </si>
  <si>
    <t xml:space="preserve">300,000 to 399,999 </t>
  </si>
  <si>
    <t xml:space="preserve">400,000 to 499,999 </t>
  </si>
  <si>
    <t xml:space="preserve">500,000 to 999,999 </t>
  </si>
  <si>
    <t xml:space="preserve">1,000,000 to 1,999,999 </t>
  </si>
  <si>
    <t xml:space="preserve">2,000,000 to 2,999,999 </t>
  </si>
  <si>
    <t xml:space="preserve">3,000,000 to 3,999,999 </t>
  </si>
  <si>
    <t xml:space="preserve">4,000,000 to 4,999,999 </t>
  </si>
  <si>
    <t xml:space="preserve">5,000,000 and over </t>
  </si>
  <si>
    <t xml:space="preserve">Total </t>
  </si>
  <si>
    <t>Business Income</t>
  </si>
  <si>
    <t>Profit</t>
  </si>
  <si>
    <t>Loss</t>
  </si>
  <si>
    <t>Net Sale of Capital Assets</t>
  </si>
  <si>
    <t>Rents and Royalties</t>
  </si>
  <si>
    <t>Partnerships and S Corporations</t>
  </si>
  <si>
    <t>Estates and Trusts</t>
  </si>
  <si>
    <t>Farm Income</t>
  </si>
  <si>
    <t>All Other Federal Sources</t>
  </si>
  <si>
    <t>Total Income</t>
  </si>
  <si>
    <t>Individual Retirement Plan</t>
  </si>
  <si>
    <t>Student Loan Interest</t>
  </si>
  <si>
    <t>Tuition and Fees</t>
  </si>
  <si>
    <t>Moving Expenses</t>
  </si>
  <si>
    <t>SAM Category</t>
  </si>
  <si>
    <t>HOUS1</t>
  </si>
  <si>
    <t>Description</t>
  </si>
  <si>
    <t>HOUS2</t>
  </si>
  <si>
    <t>HOUS4</t>
  </si>
  <si>
    <t>HOUS6</t>
  </si>
  <si>
    <t>HOUS8</t>
  </si>
  <si>
    <t>HOUSH</t>
  </si>
  <si>
    <t>Personal Property tax</t>
  </si>
  <si>
    <t>California PIT</t>
  </si>
  <si>
    <t># Returns</t>
  </si>
  <si>
    <t>Federal AGI</t>
  </si>
  <si>
    <t>LTHHS</t>
  </si>
  <si>
    <t>CTHHS</t>
  </si>
  <si>
    <t>CTEST</t>
  </si>
  <si>
    <t>CTRGU</t>
  </si>
  <si>
    <t>CTSVC</t>
  </si>
  <si>
    <t>FTSOC</t>
  </si>
  <si>
    <t>If the taxable income is</t>
  </si>
  <si>
    <t>over</t>
  </si>
  <si>
    <t>but not over</t>
  </si>
  <si>
    <t xml:space="preserve">computed tax is </t>
  </si>
  <si>
    <t>of amount over</t>
  </si>
  <si>
    <t>plus</t>
  </si>
  <si>
    <t>and over</t>
  </si>
  <si>
    <t>Half Self-Employment Tax</t>
  </si>
  <si>
    <t>Self-Employed Health Insurance</t>
  </si>
  <si>
    <t>Self-Employed Retirement Plan</t>
  </si>
  <si>
    <t>Penalty on Early Withdrawal of Savings</t>
  </si>
  <si>
    <t>Alimony Paid</t>
  </si>
  <si>
    <t>Domestic Production</t>
  </si>
  <si>
    <t>Total Adjustments</t>
  </si>
  <si>
    <t>California Adjustments</t>
  </si>
  <si>
    <t>Subtractions</t>
  </si>
  <si>
    <t>Additions</t>
  </si>
  <si>
    <t>Medical Expenses</t>
  </si>
  <si>
    <t>State and Local Income Taxes</t>
  </si>
  <si>
    <t>Real Estate Taxes</t>
  </si>
  <si>
    <t>Personal Property Taxes</t>
  </si>
  <si>
    <t>Other Taxes</t>
  </si>
  <si>
    <t>Total Taxes</t>
  </si>
  <si>
    <t>Mortage Interest</t>
  </si>
  <si>
    <t>Points and Investment Interest</t>
  </si>
  <si>
    <t>Total Interest</t>
  </si>
  <si>
    <t>Cash/Check Contributions</t>
  </si>
  <si>
    <t>Non-Cash Contributions</t>
  </si>
  <si>
    <t>Contribution Carryover</t>
  </si>
  <si>
    <t>Total Contributions</t>
  </si>
  <si>
    <t>Casualty and Theft Losses</t>
  </si>
  <si>
    <t>All Other Deductions</t>
  </si>
  <si>
    <t>Total Federal Itemized Deductions</t>
  </si>
  <si>
    <t>California Adjust. To Fed Itemized Deductions</t>
  </si>
  <si>
    <t>California Itemized Deductions</t>
  </si>
  <si>
    <t>California Standard Deductions</t>
  </si>
  <si>
    <t>Personal Exemption Credit</t>
  </si>
  <si>
    <t>Dependant Exemption Credit</t>
  </si>
  <si>
    <t>Senior/Blind Exemption Credit</t>
  </si>
  <si>
    <t>Total Exemption Credits Allowed</t>
  </si>
  <si>
    <t>Other State Tax Credit</t>
  </si>
  <si>
    <t>G-1 Tax/5870A Tax</t>
  </si>
  <si>
    <t>Alternative Minimum Tax</t>
  </si>
  <si>
    <t>Mental Health Tax</t>
  </si>
  <si>
    <t>Taxes Withheld</t>
  </si>
  <si>
    <t>Estimated Taxes Paid</t>
  </si>
  <si>
    <t>Excess State Disability Insurance (SDI)</t>
  </si>
  <si>
    <t>California Child and Dependant Child Credit</t>
  </si>
  <si>
    <t>Overpayment</t>
  </si>
  <si>
    <t>Credit to Next Year's Tax</t>
  </si>
  <si>
    <t>Total Voluntary Contributions</t>
  </si>
  <si>
    <t>Refund</t>
  </si>
  <si>
    <t>Tax Due</t>
  </si>
  <si>
    <t>Remittance</t>
  </si>
  <si>
    <t>Total</t>
  </si>
  <si>
    <t>Check</t>
  </si>
  <si>
    <t xml:space="preserve">Federal AGI </t>
  </si>
  <si>
    <t xml:space="preserve">California Adjustments </t>
  </si>
  <si>
    <t xml:space="preserve">California AGI </t>
  </si>
  <si>
    <t xml:space="preserve">Taxable Income </t>
  </si>
  <si>
    <t xml:space="preserve">Total Tax Liability </t>
  </si>
  <si>
    <t>2006 California Tax Rate Schedule Y</t>
  </si>
  <si>
    <t>2006 Federal Tax Rate Schedule Y-1</t>
  </si>
  <si>
    <t>Married Filing Jointly</t>
  </si>
  <si>
    <t>Married Filing jointly</t>
  </si>
  <si>
    <t>$13,000-$31,000</t>
  </si>
  <si>
    <t>$31,000-$50,000</t>
  </si>
  <si>
    <t>$50,000-$70,000</t>
  </si>
  <si>
    <t>$70,000-90,000</t>
  </si>
  <si>
    <t>$90,000-$200,000</t>
  </si>
  <si>
    <t>$200,000 +</t>
  </si>
  <si>
    <t>HOUS0</t>
  </si>
  <si>
    <t>$1-$13,000</t>
  </si>
  <si>
    <t>negative-$0</t>
  </si>
  <si>
    <t>Fed Taxable Income per Return</t>
  </si>
  <si>
    <t>Base Tax</t>
  </si>
  <si>
    <t>Marginal rate</t>
  </si>
  <si>
    <t>Rate Applies to Income over</t>
  </si>
  <si>
    <t>Fed Tax per Return</t>
  </si>
  <si>
    <t>Total Fed PIT</t>
  </si>
  <si>
    <t>SS Wages</t>
  </si>
  <si>
    <t>SS Wages per return</t>
  </si>
  <si>
    <t>Spreading out Local Revenues</t>
  </si>
  <si>
    <t>Revenue Consolidation and Distribution step 2</t>
  </si>
  <si>
    <t>Firms</t>
  </si>
  <si>
    <t>Households</t>
  </si>
  <si>
    <t>LTPRP</t>
  </si>
  <si>
    <t>LTSAU</t>
  </si>
  <si>
    <t>LTFMS</t>
  </si>
  <si>
    <t>Aggregation of Revenues</t>
  </si>
  <si>
    <t>(Billions of dollars)</t>
  </si>
  <si>
    <t>DOFARB Sector</t>
  </si>
  <si>
    <t>General Fund</t>
  </si>
  <si>
    <t>Special Fund</t>
  </si>
  <si>
    <t>Firm Share</t>
  </si>
  <si>
    <t>HH Share</t>
  </si>
  <si>
    <t>Dollars Firms</t>
  </si>
  <si>
    <t>Dollars HH</t>
  </si>
  <si>
    <t>CTBAC</t>
  </si>
  <si>
    <t>CTBOZ</t>
  </si>
  <si>
    <t>CTCIG</t>
  </si>
  <si>
    <t>CTDIE</t>
  </si>
  <si>
    <t>CTGAS</t>
  </si>
  <si>
    <t>CTHOR</t>
  </si>
  <si>
    <t>CTINS</t>
  </si>
  <si>
    <t>CTLIC</t>
  </si>
  <si>
    <t>CTMSC</t>
  </si>
  <si>
    <t>CTPAM</t>
  </si>
  <si>
    <t>CTLAB</t>
  </si>
  <si>
    <t>CTPIT</t>
  </si>
  <si>
    <t>CTREG</t>
  </si>
  <si>
    <t>CTSAU</t>
  </si>
  <si>
    <t>CTTRL</t>
  </si>
  <si>
    <t>(In Billions $, Seasonally Adjusted at Annual Rates)</t>
  </si>
  <si>
    <t>Contributions for Gov Social Ins.</t>
  </si>
  <si>
    <t>Q3 An. Rate</t>
  </si>
  <si>
    <t>Q4 An. Rate</t>
  </si>
  <si>
    <t>Q1 An. Rate</t>
  </si>
  <si>
    <t>Q2 An. Rate</t>
  </si>
  <si>
    <t>Average</t>
  </si>
  <si>
    <t>Employee Contributions</t>
  </si>
  <si>
    <t>Employer Contributions</t>
  </si>
  <si>
    <t>Social Security Payments: CA FY2006</t>
  </si>
  <si>
    <t>(in Billion $)</t>
  </si>
  <si>
    <t>FTPIT</t>
  </si>
  <si>
    <t>FROM g0506.xls</t>
  </si>
  <si>
    <t xml:space="preserve">Total Federal PIT </t>
  </si>
  <si>
    <t>FED AGI</t>
  </si>
  <si>
    <t>LTMSC</t>
  </si>
  <si>
    <t>CA FY2006</t>
  </si>
  <si>
    <t xml:space="preserve">savings, payments to an IRA (reduced proportionately based upon adjusted gross income levels if taxpayer </t>
  </si>
  <si>
    <t xml:space="preserve">is an active participant in an employer maintained retirement plan), payments to a Keogh retirement plan, </t>
  </si>
  <si>
    <t xml:space="preserve">Adjusted gross income is determined by subtracting from gross income: alimony paid, penalties on early withdrawal of </t>
  </si>
  <si>
    <t>and self-employed health insurance payments and moving expenses.</t>
  </si>
  <si>
    <t>BEA SPI : seasonally adjusted at annual rates</t>
  </si>
  <si>
    <t>HOUS0 &amp; HOUS1 merge</t>
  </si>
  <si>
    <t>negative-$13,000</t>
  </si>
  <si>
    <t>HOUS9</t>
  </si>
  <si>
    <t>TAXBASE</t>
  </si>
  <si>
    <t>TAXBM</t>
  </si>
  <si>
    <t>MTR</t>
  </si>
  <si>
    <t>TAXSD</t>
  </si>
  <si>
    <t>TAXOD</t>
  </si>
  <si>
    <t>TAXPI</t>
  </si>
  <si>
    <t>Head of Household</t>
  </si>
  <si>
    <t>Federal Standard Deductions by filing type</t>
  </si>
  <si>
    <t>Single or married filing separately</t>
  </si>
  <si>
    <t>Married filing jointly or qualifying widower with dependent child</t>
  </si>
  <si>
    <t>CA number of returns ny filing status</t>
  </si>
  <si>
    <t>Federal Standard Deduction weighted average</t>
  </si>
  <si>
    <t>Total returns</t>
  </si>
  <si>
    <t>Total Returns</t>
  </si>
  <si>
    <t>Taxable Interst</t>
  </si>
  <si>
    <t>total</t>
  </si>
  <si>
    <t>check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</si>
</sst>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6" formatCode="&quot;$&quot;#,##0_);[Red]\(&quot;$&quot;#,##0\)"/>
    <numFmt numFmtId="164" formatCode="&quot;$&quot;#,##0"/>
    <numFmt numFmtId="165" formatCode="0.0%"/>
    <numFmt numFmtId="166" formatCode="#,##0.000"/>
    <numFmt numFmtId="167" formatCode="0.000"/>
  </numFmts>
  <fonts count="8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/>
    <xf numFmtId="3" fontId="0" fillId="0" borderId="0" xfId="0" applyNumberFormat="1"/>
    <xf numFmtId="6" fontId="0" fillId="0" borderId="0" xfId="0" applyNumberFormat="1"/>
    <xf numFmtId="5" fontId="4" fillId="0" borderId="0" xfId="0" applyNumberFormat="1" applyFont="1"/>
    <xf numFmtId="0" fontId="0" fillId="0" borderId="2" xfId="0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6" fontId="0" fillId="0" borderId="0" xfId="0" applyNumberFormat="1" applyFill="1"/>
    <xf numFmtId="164" fontId="0" fillId="0" borderId="0" xfId="0" applyNumberFormat="1" applyFill="1"/>
    <xf numFmtId="0" fontId="0" fillId="0" borderId="3" xfId="0" applyBorder="1" applyAlignment="1">
      <alignment horizontal="center"/>
    </xf>
    <xf numFmtId="5" fontId="0" fillId="0" borderId="0" xfId="0" applyNumberFormat="1" applyFill="1"/>
    <xf numFmtId="5" fontId="0" fillId="0" borderId="0" xfId="0" applyNumberFormat="1"/>
    <xf numFmtId="165" fontId="0" fillId="0" borderId="0" xfId="0" applyNumberFormat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0" xfId="0" applyBorder="1"/>
    <xf numFmtId="165" fontId="0" fillId="0" borderId="0" xfId="0" applyNumberFormat="1" applyBorder="1"/>
    <xf numFmtId="0" fontId="0" fillId="0" borderId="8" xfId="0" applyBorder="1"/>
    <xf numFmtId="0" fontId="0" fillId="0" borderId="11" xfId="0" applyBorder="1"/>
    <xf numFmtId="165" fontId="0" fillId="0" borderId="11" xfId="0" applyNumberFormat="1" applyBorder="1"/>
    <xf numFmtId="164" fontId="0" fillId="0" borderId="9" xfId="0" applyNumberFormat="1" applyBorder="1"/>
    <xf numFmtId="0" fontId="0" fillId="0" borderId="7" xfId="0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7" xfId="0" applyNumberFormat="1" applyBorder="1"/>
    <xf numFmtId="3" fontId="0" fillId="0" borderId="9" xfId="0" applyNumberFormat="1" applyBorder="1"/>
    <xf numFmtId="0" fontId="0" fillId="0" borderId="1" xfId="0" applyBorder="1"/>
    <xf numFmtId="167" fontId="0" fillId="0" borderId="4" xfId="0" applyNumberFormat="1" applyBorder="1"/>
    <xf numFmtId="167" fontId="0" fillId="0" borderId="6" xfId="0" applyNumberFormat="1" applyBorder="1"/>
    <xf numFmtId="167" fontId="0" fillId="0" borderId="0" xfId="0" applyNumberFormat="1"/>
    <xf numFmtId="166" fontId="0" fillId="0" borderId="10" xfId="0" applyNumberFormat="1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3" fontId="0" fillId="0" borderId="10" xfId="0" applyNumberFormat="1" applyBorder="1"/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/>
    <xf numFmtId="166" fontId="0" fillId="0" borderId="0" xfId="0" applyNumberFormat="1" applyBorder="1"/>
    <xf numFmtId="3" fontId="0" fillId="0" borderId="11" xfId="0" applyNumberFormat="1" applyBorder="1" applyAlignment="1">
      <alignment horizontal="center" vertical="center" wrapText="1"/>
    </xf>
    <xf numFmtId="167" fontId="0" fillId="0" borderId="11" xfId="0" applyNumberFormat="1" applyBorder="1"/>
    <xf numFmtId="167" fontId="0" fillId="0" borderId="10" xfId="0" applyNumberForma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167" fontId="0" fillId="0" borderId="19" xfId="0" applyNumberFormat="1" applyBorder="1"/>
    <xf numFmtId="167" fontId="0" fillId="0" borderId="20" xfId="0" applyNumberFormat="1" applyBorder="1"/>
    <xf numFmtId="0" fontId="0" fillId="0" borderId="21" xfId="0" applyBorder="1"/>
    <xf numFmtId="167" fontId="0" fillId="0" borderId="22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" fontId="0" fillId="0" borderId="25" xfId="0" applyNumberFormat="1" applyBorder="1"/>
    <xf numFmtId="38" fontId="0" fillId="0" borderId="25" xfId="0" applyNumberFormat="1" applyBorder="1"/>
    <xf numFmtId="166" fontId="0" fillId="0" borderId="25" xfId="0" applyNumberFormat="1" applyBorder="1"/>
    <xf numFmtId="167" fontId="0" fillId="0" borderId="25" xfId="0" applyNumberFormat="1" applyBorder="1"/>
    <xf numFmtId="167" fontId="0" fillId="0" borderId="26" xfId="0" applyNumberFormat="1" applyBorder="1"/>
    <xf numFmtId="0" fontId="0" fillId="0" borderId="0" xfId="0" applyFill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4" xfId="0" applyNumberFormat="1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7" xfId="0" applyFill="1" applyBorder="1"/>
    <xf numFmtId="3" fontId="0" fillId="0" borderId="6" xfId="0" applyNumberFormat="1" applyFill="1" applyBorder="1"/>
    <xf numFmtId="0" fontId="5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0" xfId="0" applyBorder="1"/>
    <xf numFmtId="0" fontId="0" fillId="0" borderId="32" xfId="0" applyBorder="1"/>
    <xf numFmtId="0" fontId="0" fillId="0" borderId="33" xfId="0" applyBorder="1"/>
    <xf numFmtId="0" fontId="0" fillId="0" borderId="19" xfId="0" applyBorder="1"/>
    <xf numFmtId="0" fontId="0" fillId="0" borderId="34" xfId="0" applyBorder="1"/>
    <xf numFmtId="0" fontId="0" fillId="0" borderId="22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3" fontId="0" fillId="0" borderId="38" xfId="0" applyNumberFormat="1" applyBorder="1"/>
    <xf numFmtId="0" fontId="0" fillId="0" borderId="42" xfId="0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43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167" fontId="0" fillId="0" borderId="0" xfId="0" applyNumberFormat="1" applyFill="1" applyBorder="1"/>
    <xf numFmtId="167" fontId="0" fillId="0" borderId="25" xfId="0" applyNumberFormat="1" applyFill="1" applyBorder="1"/>
    <xf numFmtId="0" fontId="0" fillId="0" borderId="28" xfId="0" applyBorder="1" applyAlignment="1">
      <alignment horizontal="center" vertical="center" wrapText="1"/>
    </xf>
    <xf numFmtId="167" fontId="0" fillId="0" borderId="1" xfId="0" applyNumberFormat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/>
    <xf numFmtId="166" fontId="0" fillId="2" borderId="1" xfId="0" applyNumberFormat="1" applyFill="1" applyBorder="1"/>
    <xf numFmtId="167" fontId="0" fillId="0" borderId="10" xfId="0" applyNumberFormat="1" applyFill="1" applyBorder="1"/>
    <xf numFmtId="167" fontId="0" fillId="0" borderId="19" xfId="0" applyNumberFormat="1" applyFill="1" applyBorder="1"/>
    <xf numFmtId="0" fontId="0" fillId="0" borderId="26" xfId="0" applyBorder="1"/>
    <xf numFmtId="3" fontId="0" fillId="0" borderId="34" xfId="0" applyNumberFormat="1" applyFill="1" applyBorder="1"/>
    <xf numFmtId="0" fontId="0" fillId="0" borderId="20" xfId="0" applyFill="1" applyBorder="1"/>
    <xf numFmtId="0" fontId="3" fillId="0" borderId="0" xfId="0" applyFont="1"/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6" fontId="0" fillId="0" borderId="19" xfId="0" applyNumberFormat="1" applyBorder="1"/>
    <xf numFmtId="166" fontId="0" fillId="0" borderId="20" xfId="0" applyNumberFormat="1" applyBorder="1"/>
    <xf numFmtId="10" fontId="0" fillId="0" borderId="0" xfId="0" applyNumberFormat="1"/>
    <xf numFmtId="10" fontId="0" fillId="0" borderId="22" xfId="0" applyNumberFormat="1" applyBorder="1"/>
    <xf numFmtId="0" fontId="0" fillId="0" borderId="47" xfId="0" applyBorder="1"/>
    <xf numFmtId="0" fontId="0" fillId="0" borderId="2" xfId="0" applyBorder="1"/>
    <xf numFmtId="0" fontId="0" fillId="0" borderId="48" xfId="0" applyBorder="1"/>
    <xf numFmtId="167" fontId="0" fillId="0" borderId="47" xfId="0" applyNumberFormat="1" applyBorder="1"/>
    <xf numFmtId="167" fontId="0" fillId="0" borderId="2" xfId="0" applyNumberFormat="1" applyBorder="1"/>
    <xf numFmtId="167" fontId="0" fillId="0" borderId="48" xfId="0" applyNumberFormat="1" applyBorder="1"/>
    <xf numFmtId="167" fontId="4" fillId="0" borderId="48" xfId="0" applyNumberFormat="1" applyFont="1" applyFill="1" applyBorder="1"/>
    <xf numFmtId="2" fontId="0" fillId="0" borderId="2" xfId="0" applyNumberFormat="1" applyBorder="1"/>
    <xf numFmtId="2" fontId="4" fillId="0" borderId="48" xfId="0" applyNumberFormat="1" applyFont="1" applyFill="1" applyBorder="1"/>
    <xf numFmtId="0" fontId="0" fillId="0" borderId="48" xfId="0" applyFill="1" applyBorder="1" applyAlignment="1">
      <alignment horizontal="center"/>
    </xf>
    <xf numFmtId="38" fontId="0" fillId="0" borderId="0" xfId="0" applyNumberFormat="1"/>
    <xf numFmtId="2" fontId="0" fillId="0" borderId="47" xfId="0" applyNumberFormat="1" applyBorder="1"/>
    <xf numFmtId="2" fontId="0" fillId="0" borderId="0" xfId="0" applyNumberFormat="1"/>
    <xf numFmtId="2" fontId="0" fillId="0" borderId="48" xfId="0" applyNumberFormat="1" applyBorder="1"/>
    <xf numFmtId="3" fontId="0" fillId="0" borderId="5" xfId="0" applyNumberFormat="1" applyBorder="1"/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28"/>
  <sheetViews>
    <sheetView workbookViewId="0">
      <selection activeCell="L25" sqref="L25"/>
    </sheetView>
  </sheetViews>
  <sheetFormatPr defaultRowHeight="15"/>
  <cols>
    <col min="4" max="5" width="9" customWidth="1"/>
    <col min="7" max="7" width="12" bestFit="1" customWidth="1"/>
    <col min="13" max="13" width="10.140625" bestFit="1" customWidth="1"/>
    <col min="18" max="18" width="12.140625" customWidth="1"/>
    <col min="21" max="21" width="12" customWidth="1"/>
  </cols>
  <sheetData>
    <row r="3" spans="2:23" ht="15" customHeight="1">
      <c r="D3" s="41" t="s">
        <v>247</v>
      </c>
      <c r="E3" s="41" t="s">
        <v>248</v>
      </c>
      <c r="F3" s="41" t="s">
        <v>249</v>
      </c>
      <c r="G3" s="41" t="s">
        <v>250</v>
      </c>
      <c r="H3" s="41" t="s">
        <v>251</v>
      </c>
      <c r="I3" s="41" t="s">
        <v>252</v>
      </c>
      <c r="N3" s="146" t="s">
        <v>144</v>
      </c>
      <c r="O3" s="148"/>
      <c r="P3" s="146" t="s">
        <v>140</v>
      </c>
      <c r="Q3" s="148"/>
      <c r="R3" s="146" t="s">
        <v>141</v>
      </c>
      <c r="S3" s="147"/>
      <c r="T3" s="148"/>
      <c r="U3" s="146" t="s">
        <v>143</v>
      </c>
      <c r="V3" s="147"/>
      <c r="W3" s="148"/>
    </row>
    <row r="4" spans="2:23">
      <c r="B4" s="130" t="s">
        <v>195</v>
      </c>
      <c r="C4" s="130" t="s">
        <v>92</v>
      </c>
      <c r="D4" s="133">
        <f>'PIT Aggregation'!L20</f>
        <v>0.72597722768138206</v>
      </c>
      <c r="E4" s="130">
        <v>0</v>
      </c>
      <c r="F4" s="130">
        <v>0</v>
      </c>
      <c r="G4" s="130">
        <v>0</v>
      </c>
      <c r="H4" s="130">
        <v>0</v>
      </c>
      <c r="I4" s="130">
        <v>0</v>
      </c>
      <c r="N4" s="149"/>
      <c r="O4" s="151"/>
      <c r="P4" s="149"/>
      <c r="Q4" s="151"/>
      <c r="R4" s="149"/>
      <c r="S4" s="150"/>
      <c r="T4" s="151"/>
      <c r="U4" s="149"/>
      <c r="V4" s="150"/>
      <c r="W4" s="151"/>
    </row>
    <row r="5" spans="2:23">
      <c r="B5" s="131" t="s">
        <v>195</v>
      </c>
      <c r="C5" s="131" t="s">
        <v>94</v>
      </c>
      <c r="D5" s="134">
        <f>'PIT Aggregation'!L21</f>
        <v>2.3880846969148339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N5" s="139" t="s">
        <v>15</v>
      </c>
      <c r="O5" s="139" t="s">
        <v>16</v>
      </c>
      <c r="P5" s="7" t="s">
        <v>15</v>
      </c>
      <c r="Q5" s="7" t="s">
        <v>16</v>
      </c>
      <c r="R5" s="145" t="s">
        <v>259</v>
      </c>
      <c r="S5" s="2" t="s">
        <v>15</v>
      </c>
      <c r="T5" s="2" t="s">
        <v>16</v>
      </c>
      <c r="U5" s="2" t="s">
        <v>260</v>
      </c>
      <c r="V5" s="2" t="s">
        <v>15</v>
      </c>
      <c r="W5" s="2" t="s">
        <v>16</v>
      </c>
    </row>
    <row r="6" spans="2:23">
      <c r="B6" s="131" t="s">
        <v>195</v>
      </c>
      <c r="C6" s="131" t="s">
        <v>95</v>
      </c>
      <c r="D6" s="134">
        <f>'PIT Aggregation'!L22</f>
        <v>4.3093234466334822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M6" s="130" t="s">
        <v>180</v>
      </c>
      <c r="N6" s="16">
        <f ca="1">SUMIF('2005 PIT'!$B$10:$DH$68,'GAMS MISC setup'!$M6,'2005 PIT'!$DG$10:$DG$68)</f>
        <v>95680</v>
      </c>
      <c r="O6" s="22">
        <f ca="1">SUMIF('2005 PIT'!$B$10:$DH$68,'GAMS MISC setup'!$M6,'2005 PIT'!$DH$10:$DH$68)</f>
        <v>309830</v>
      </c>
      <c r="P6" s="16">
        <f ca="1">SUMIF('2005 PIT'!$B$10:$CZ$68,'GAMS MISC setup'!$M6,'2005 PIT'!$CY$10:$CY$68)</f>
        <v>152207</v>
      </c>
      <c r="Q6" s="22">
        <f ca="1">SUMIF('2005 PIT'!$B$10:$CZ$68,'GAMS MISC setup'!$M6,'2005 PIT'!$CZ$10:$CZ$68)</f>
        <v>287251</v>
      </c>
      <c r="R6" s="130">
        <f>SUMIF('2005 PIT'!$B:$B,'GAMS MISC setup'!$M6,'2005 PIT'!$C:$C)</f>
        <v>165954</v>
      </c>
      <c r="S6" s="22">
        <f ca="1">SUMIF('2005 PIT'!$B$10:$DF$68,$M6,'2005 PIT'!$DA$10:$DA$68)</f>
        <v>73909</v>
      </c>
      <c r="T6" s="144">
        <f ca="1">SUMIF('2005 PIT'!$B$10:$DF$68,$M6,'2005 PIT'!$DB$10:$DB$68)</f>
        <v>2577005</v>
      </c>
      <c r="U6" s="130">
        <f>SUMIF('2005 PIT'!$B:$B,'GAMS MISC setup'!$M6,'2005 PIT'!$C:$C)</f>
        <v>165954</v>
      </c>
      <c r="V6" s="16">
        <f ca="1">SUMIF('2005 PIT'!$B$10:$DF$68,$M6,'2005 PIT'!$DE$10:$DE$68)</f>
        <v>70275</v>
      </c>
      <c r="W6" s="144">
        <f ca="1">SUMIF('2005 PIT'!$B$10:$DF$68,$M6,'2005 PIT'!$DF$10:$DF$68)</f>
        <v>2294888</v>
      </c>
    </row>
    <row r="7" spans="2:23">
      <c r="B7" s="131" t="s">
        <v>195</v>
      </c>
      <c r="C7" s="131" t="s">
        <v>96</v>
      </c>
      <c r="D7" s="134">
        <f>'PIT Aggregation'!L23</f>
        <v>4.7305072793523504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M7" s="131" t="s">
        <v>92</v>
      </c>
      <c r="N7" s="23">
        <f ca="1">SUMIF('2005 PIT'!$B$10:$DH$68,'GAMS MISC setup'!$M7,'2005 PIT'!$DG$10:$DG$68)</f>
        <v>2462875</v>
      </c>
      <c r="O7" s="24">
        <f ca="1">SUMIF('2005 PIT'!$B$10:$DH$68,'GAMS MISC setup'!$M7,'2005 PIT'!$DH$10:$DH$68)</f>
        <v>9617464</v>
      </c>
      <c r="P7" s="23">
        <f ca="1">SUMIF('2005 PIT'!$B$10:$CZ$68,'GAMS MISC setup'!$M7,'2005 PIT'!$CY$10:$CY$68)</f>
        <v>94895</v>
      </c>
      <c r="Q7" s="24">
        <f ca="1">SUMIF('2005 PIT'!$B$10:$CZ$68,'GAMS MISC setup'!$M7,'2005 PIT'!$CZ$10:$CZ$68)</f>
        <v>156444</v>
      </c>
      <c r="R7" s="131">
        <f>SUMIF('2005 PIT'!$B:$B,'GAMS MISC setup'!$M7,'2005 PIT'!$C:$C)</f>
        <v>2665428</v>
      </c>
      <c r="S7" s="24">
        <f ca="1">SUMIF('2005 PIT'!$B$10:$DF$68,$M7,'2005 PIT'!$DA$10:$DA$68)</f>
        <v>219361</v>
      </c>
      <c r="T7" s="30">
        <f ca="1">SUMIF('2005 PIT'!$B$10:$DF$68,$M7,'2005 PIT'!$DB$10:$DB$68)</f>
        <v>3168802</v>
      </c>
      <c r="U7" s="131">
        <f>SUMIF('2005 PIT'!$B:$B,'GAMS MISC setup'!$M7,'2005 PIT'!$C:$C)</f>
        <v>2665428</v>
      </c>
      <c r="V7" s="23">
        <f ca="1">SUMIF('2005 PIT'!$B$10:$DF$68,$M7,'2005 PIT'!$DE$10:$DE$68)</f>
        <v>202558</v>
      </c>
      <c r="W7" s="30">
        <f ca="1">SUMIF('2005 PIT'!$B$10:$DF$68,$M7,'2005 PIT'!$DF$10:$DF$68)</f>
        <v>2999602</v>
      </c>
    </row>
    <row r="8" spans="2:23">
      <c r="B8" s="131" t="s">
        <v>195</v>
      </c>
      <c r="C8" s="131" t="s">
        <v>97</v>
      </c>
      <c r="D8" s="134">
        <f>'PIT Aggregation'!L24</f>
        <v>4.0662202348113805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M8" s="131" t="s">
        <v>94</v>
      </c>
      <c r="N8" s="23">
        <f ca="1">SUMIF('2005 PIT'!$B$10:$DH$68,'GAMS MISC setup'!$M8,'2005 PIT'!$DG$10:$DG$68)</f>
        <v>3006197</v>
      </c>
      <c r="O8" s="24">
        <f ca="1">SUMIF('2005 PIT'!$B$10:$DH$68,'GAMS MISC setup'!$M8,'2005 PIT'!$DH$10:$DH$68)</f>
        <v>14477138</v>
      </c>
      <c r="P8" s="23">
        <f ca="1">SUMIF('2005 PIT'!$B$10:$CZ$68,'GAMS MISC setup'!$M8,'2005 PIT'!$CY$10:$CY$68)</f>
        <v>233092</v>
      </c>
      <c r="Q8" s="24">
        <f ca="1">SUMIF('2005 PIT'!$B$10:$CZ$68,'GAMS MISC setup'!$M8,'2005 PIT'!$CZ$10:$CZ$68)</f>
        <v>1118659</v>
      </c>
      <c r="R8" s="131">
        <f>SUMIF('2005 PIT'!$B:$B,'GAMS MISC setup'!$M8,'2005 PIT'!$C:$C)</f>
        <v>3730800</v>
      </c>
      <c r="S8" s="24">
        <f ca="1">SUMIF('2005 PIT'!$B$10:$DF$68,$M8,'2005 PIT'!$DA$10:$DA$68)</f>
        <v>729717</v>
      </c>
      <c r="T8" s="30">
        <f ca="1">SUMIF('2005 PIT'!$B$10:$DF$68,$M8,'2005 PIT'!$DB$10:$DB$68)</f>
        <v>12300776</v>
      </c>
      <c r="U8" s="131">
        <f>SUMIF('2005 PIT'!$B:$B,'GAMS MISC setup'!$M8,'2005 PIT'!$C:$C)</f>
        <v>3730800</v>
      </c>
      <c r="V8" s="23">
        <f ca="1">SUMIF('2005 PIT'!$B$10:$DF$68,$M8,'2005 PIT'!$DE$10:$DE$68)</f>
        <v>724584</v>
      </c>
      <c r="W8" s="30">
        <f ca="1">SUMIF('2005 PIT'!$B$10:$DF$68,$M8,'2005 PIT'!$DF$10:$DF$68)</f>
        <v>11654109</v>
      </c>
    </row>
    <row r="9" spans="2:23">
      <c r="B9" s="131" t="s">
        <v>195</v>
      </c>
      <c r="C9" s="131" t="s">
        <v>246</v>
      </c>
      <c r="D9" s="134">
        <f>'PIT Aggregation'!L25</f>
        <v>8.5770974576656762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M9" s="131" t="s">
        <v>95</v>
      </c>
      <c r="N9" s="23">
        <f ca="1">SUMIF('2005 PIT'!$B$10:$DH$68,'GAMS MISC setup'!$M9,'2005 PIT'!$DG$10:$DG$68)</f>
        <v>1504723</v>
      </c>
      <c r="O9" s="24">
        <f ca="1">SUMIF('2005 PIT'!$B$10:$DH$68,'GAMS MISC setup'!$M9,'2005 PIT'!$DH$10:$DH$68)</f>
        <v>7578707</v>
      </c>
      <c r="P9" s="23">
        <f ca="1">SUMIF('2005 PIT'!$B$10:$CZ$68,'GAMS MISC setup'!$M9,'2005 PIT'!$CY$10:$CY$68)</f>
        <v>431050</v>
      </c>
      <c r="Q9" s="24">
        <f ca="1">SUMIF('2005 PIT'!$B$10:$CZ$68,'GAMS MISC setup'!$M9,'2005 PIT'!$CZ$10:$CZ$68)</f>
        <v>2291654</v>
      </c>
      <c r="R9" s="131">
        <f>SUMIF('2005 PIT'!$B:$B,'GAMS MISC setup'!$M9,'2005 PIT'!$C:$C)</f>
        <v>2595832</v>
      </c>
      <c r="S9" s="24">
        <f ca="1">SUMIF('2005 PIT'!$B$10:$DF$68,$M9,'2005 PIT'!$DA$10:$DA$68)</f>
        <v>1109721</v>
      </c>
      <c r="T9" s="30">
        <f ca="1">SUMIF('2005 PIT'!$B$10:$DF$68,$M9,'2005 PIT'!$DB$10:$DB$68)</f>
        <v>21261111</v>
      </c>
      <c r="U9" s="131">
        <f>SUMIF('2005 PIT'!$B:$B,'GAMS MISC setup'!$M9,'2005 PIT'!$C:$C)</f>
        <v>2595832</v>
      </c>
      <c r="V9" s="23">
        <f ca="1">SUMIF('2005 PIT'!$B$10:$DF$68,$M9,'2005 PIT'!$DE$10:$DE$68)</f>
        <v>1091105</v>
      </c>
      <c r="W9" s="30">
        <f ca="1">SUMIF('2005 PIT'!$B$10:$DF$68,$M9,'2005 PIT'!$DF$10:$DF$68)</f>
        <v>19299986</v>
      </c>
    </row>
    <row r="10" spans="2:23">
      <c r="B10" s="132" t="s">
        <v>195</v>
      </c>
      <c r="C10" s="132" t="s">
        <v>98</v>
      </c>
      <c r="D10" s="135">
        <f>'PIT Aggregation'!L26</f>
        <v>3.1291471656908936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M10" s="131" t="s">
        <v>96</v>
      </c>
      <c r="N10" s="23">
        <f ca="1">SUMIF('2005 PIT'!$B$10:$DH$68,'GAMS MISC setup'!$M10,'2005 PIT'!$DG$10:$DG$68)</f>
        <v>577032</v>
      </c>
      <c r="O10" s="24">
        <f ca="1">SUMIF('2005 PIT'!$B$10:$DH$68,'GAMS MISC setup'!$M10,'2005 PIT'!$DH$10:$DH$68)</f>
        <v>3002723</v>
      </c>
      <c r="P10" s="23">
        <f ca="1">SUMIF('2005 PIT'!$B$10:$CZ$68,'GAMS MISC setup'!$M10,'2005 PIT'!$CY$10:$CY$68)</f>
        <v>401484</v>
      </c>
      <c r="Q10" s="24">
        <f ca="1">SUMIF('2005 PIT'!$B$10:$CZ$68,'GAMS MISC setup'!$M10,'2005 PIT'!$CZ$10:$CZ$68)</f>
        <v>2278218</v>
      </c>
      <c r="R10" s="131">
        <f>SUMIF('2005 PIT'!$B:$B,'GAMS MISC setup'!$M10,'2005 PIT'!$C:$C)</f>
        <v>1557697</v>
      </c>
      <c r="S10" s="24">
        <f ca="1">SUMIF('2005 PIT'!$B$10:$DF$68,$M10,'2005 PIT'!$DA$10:$DA$68)</f>
        <v>1021777</v>
      </c>
      <c r="T10" s="30">
        <f ca="1">SUMIF('2005 PIT'!$B$10:$DF$68,$M10,'2005 PIT'!$DB$10:$DB$68)</f>
        <v>22392686</v>
      </c>
      <c r="U10" s="131">
        <f>SUMIF('2005 PIT'!$B:$B,'GAMS MISC setup'!$M10,'2005 PIT'!$C:$C)</f>
        <v>1557697</v>
      </c>
      <c r="V10" s="23">
        <f ca="1">SUMIF('2005 PIT'!$B$10:$DF$68,$M10,'2005 PIT'!$DE$10:$DE$68)</f>
        <v>980664</v>
      </c>
      <c r="W10" s="30">
        <f ca="1">SUMIF('2005 PIT'!$B$10:$DF$68,$M10,'2005 PIT'!$DF$10:$DF$68)</f>
        <v>19592281</v>
      </c>
    </row>
    <row r="11" spans="2:23">
      <c r="B11" s="130" t="s">
        <v>218</v>
      </c>
      <c r="C11" s="130" t="s">
        <v>92</v>
      </c>
      <c r="D11" s="133">
        <f>'2006 Tax Rate Schedule'!D6</f>
        <v>0</v>
      </c>
      <c r="E11" s="130">
        <f>'2006 Tax Rate Schedule'!B6*'PIT Aggregation'!F20/1000000000</f>
        <v>0</v>
      </c>
      <c r="F11" s="130">
        <f>'2006 Tax Rate Schedule'!F6</f>
        <v>0.01</v>
      </c>
      <c r="G11" s="141">
        <f ca="1">SUM(O6:O7)/1000000</f>
        <v>9.9272939999999998</v>
      </c>
      <c r="H11" s="141">
        <f ca="1">SUM(Q6:Q7)/1000000</f>
        <v>0.44369500000000001</v>
      </c>
      <c r="I11" s="133">
        <f ca="1">SUM(V6:V7)/SUM(U6:U7)</f>
        <v>9.6360363949477681E-2</v>
      </c>
      <c r="M11" s="131" t="s">
        <v>97</v>
      </c>
      <c r="N11" s="23">
        <f ca="1">SUMIF('2005 PIT'!$B$10:$DH$68,'GAMS MISC setup'!$M11,'2005 PIT'!$DG$10:$DG$68)</f>
        <v>273550</v>
      </c>
      <c r="O11" s="24">
        <f ca="1">SUMIF('2005 PIT'!$B$10:$DH$68,'GAMS MISC setup'!$M11,'2005 PIT'!$DH$10:$DH$68)</f>
        <v>1482353</v>
      </c>
      <c r="P11" s="23">
        <f ca="1">SUMIF('2005 PIT'!$B$10:$CZ$68,'GAMS MISC setup'!$M11,'2005 PIT'!$CY$10:$CY$68)</f>
        <v>312388</v>
      </c>
      <c r="Q11" s="24">
        <f ca="1">SUMIF('2005 PIT'!$B$10:$CZ$68,'GAMS MISC setup'!$M11,'2005 PIT'!$CZ$10:$CZ$68)</f>
        <v>1782255</v>
      </c>
      <c r="R11" s="131">
        <f>SUMIF('2005 PIT'!$B:$B,'GAMS MISC setup'!$M11,'2005 PIT'!$C:$C)</f>
        <v>1072465</v>
      </c>
      <c r="S11" s="24">
        <f ca="1">SUMIF('2005 PIT'!$B$10:$DF$68,$M11,'2005 PIT'!$DA$10:$DA$68)</f>
        <v>861453</v>
      </c>
      <c r="T11" s="30">
        <f ca="1">SUMIF('2005 PIT'!$B$10:$DF$68,$M11,'2005 PIT'!$DB$10:$DB$68)</f>
        <v>21004154</v>
      </c>
      <c r="U11" s="131">
        <f>SUMIF('2005 PIT'!$B:$B,'GAMS MISC setup'!$M11,'2005 PIT'!$C:$C)</f>
        <v>1072465</v>
      </c>
      <c r="V11" s="23">
        <f ca="1">SUMIF('2005 PIT'!$B$10:$DF$68,$M11,'2005 PIT'!$DE$10:$DE$68)</f>
        <v>798914</v>
      </c>
      <c r="W11" s="30">
        <f ca="1">SUMIF('2005 PIT'!$B$10:$DF$68,$M11,'2005 PIT'!$DF$10:$DF$68)</f>
        <v>17657878</v>
      </c>
    </row>
    <row r="12" spans="2:23">
      <c r="B12" s="131" t="s">
        <v>218</v>
      </c>
      <c r="C12" s="131" t="s">
        <v>94</v>
      </c>
      <c r="D12" s="134">
        <f>'2006 Tax Rate Schedule'!D7*'PIT Aggregation'!F21/1000000000</f>
        <v>0.49410715199999999</v>
      </c>
      <c r="E12" s="134">
        <f>'2006 Tax Rate Schedule'!B7*'PIT Aggregation'!F21/1000000000</f>
        <v>49.410715199999999</v>
      </c>
      <c r="F12" s="131">
        <f>'2006 Tax Rate Schedule'!F7</f>
        <v>0.02</v>
      </c>
      <c r="G12" s="137">
        <f t="shared" ref="G12:G17" ca="1" si="0">O8/1000000</f>
        <v>14.477138</v>
      </c>
      <c r="H12" s="137">
        <f t="shared" ref="H12:H17" ca="1" si="1">Q8/1000000</f>
        <v>1.1186590000000001</v>
      </c>
      <c r="I12" s="134">
        <f t="shared" ref="I12:I17" ca="1" si="2">V8/U8</f>
        <v>0.19421678996461886</v>
      </c>
      <c r="M12" s="131" t="s">
        <v>246</v>
      </c>
      <c r="N12" s="23">
        <f ca="1">SUMIF('2005 PIT'!$B$10:$DH$68,'GAMS MISC setup'!$M12,'2005 PIT'!$DG$10:$DG$68)</f>
        <v>242502</v>
      </c>
      <c r="O12" s="24">
        <f ca="1">SUMIF('2005 PIT'!$B$10:$DH$68,'GAMS MISC setup'!$M12,'2005 PIT'!$DH$10:$DH$68)</f>
        <v>1326424</v>
      </c>
      <c r="P12" s="23">
        <f ca="1">SUMIF('2005 PIT'!$B$10:$CZ$68,'GAMS MISC setup'!$M12,'2005 PIT'!$CY$10:$CY$68)</f>
        <v>544931</v>
      </c>
      <c r="Q12" s="24">
        <f ca="1">SUMIF('2005 PIT'!$B$10:$CZ$68,'GAMS MISC setup'!$M12,'2005 PIT'!$CZ$10:$CZ$68)</f>
        <v>4087740</v>
      </c>
      <c r="R12" s="131">
        <f>SUMIF('2005 PIT'!$B:$B,'GAMS MISC setup'!$M12,'2005 PIT'!$C:$C)</f>
        <v>1779153</v>
      </c>
      <c r="S12" s="24">
        <f ca="1">SUMIF('2005 PIT'!$B$10:$DF$68,$M12,'2005 PIT'!$DA$10:$DA$68)</f>
        <v>1653240</v>
      </c>
      <c r="T12" s="30">
        <f ca="1">SUMIF('2005 PIT'!$B$10:$DF$68,$M12,'2005 PIT'!$DB$10:$DB$68)</f>
        <v>55021221</v>
      </c>
      <c r="U12" s="131">
        <f>SUMIF('2005 PIT'!$B:$B,'GAMS MISC setup'!$M12,'2005 PIT'!$C:$C)</f>
        <v>1779153</v>
      </c>
      <c r="V12" s="23">
        <f ca="1">SUMIF('2005 PIT'!$B$10:$DF$68,$M12,'2005 PIT'!$DE$10:$DE$68)</f>
        <v>1536650</v>
      </c>
      <c r="W12" s="30">
        <f ca="1">SUMIF('2005 PIT'!$B$10:$DF$68,$M12,'2005 PIT'!$DF$10:$DF$68)</f>
        <v>43066694</v>
      </c>
    </row>
    <row r="13" spans="2:23">
      <c r="B13" s="131" t="s">
        <v>218</v>
      </c>
      <c r="C13" s="131" t="s">
        <v>95</v>
      </c>
      <c r="D13" s="134">
        <f>'2006 Tax Rate Schedule'!D8*'PIT Aggregation'!F22/1000000000</f>
        <v>1.2861828393600001</v>
      </c>
      <c r="E13" s="134">
        <f>'2006 Tax Rate Schedule'!B8*'PIT Aggregation'!F22/1000000000</f>
        <v>81.498741472000006</v>
      </c>
      <c r="F13" s="131">
        <f>'2006 Tax Rate Schedule'!F8</f>
        <v>0.04</v>
      </c>
      <c r="G13" s="137">
        <f t="shared" ca="1" si="0"/>
        <v>7.5787069999999996</v>
      </c>
      <c r="H13" s="137">
        <f t="shared" ca="1" si="1"/>
        <v>2.2916539999999999</v>
      </c>
      <c r="I13" s="134">
        <f t="shared" ca="1" si="2"/>
        <v>0.42032958989641855</v>
      </c>
      <c r="M13" s="132" t="s">
        <v>98</v>
      </c>
      <c r="N13" s="26">
        <f ca="1">SUMIF('2005 PIT'!$B$10:$DH$68,'GAMS MISC setup'!$M13,'2005 PIT'!$DG$10:$DG$68)</f>
        <v>73160</v>
      </c>
      <c r="O13" s="27">
        <f ca="1">SUMIF('2005 PIT'!$B$10:$DH$68,'GAMS MISC setup'!$M13,'2005 PIT'!$DH$10:$DH$68)</f>
        <v>400368</v>
      </c>
      <c r="P13" s="26">
        <f ca="1">SUMIF('2005 PIT'!$B$10:$CZ$68,'GAMS MISC setup'!$M13,'2005 PIT'!$CY$10:$CY$68)</f>
        <v>110349</v>
      </c>
      <c r="Q13" s="27">
        <f ca="1">SUMIF('2005 PIT'!$B$10:$CZ$68,'GAMS MISC setup'!$M13,'2005 PIT'!$CZ$10:$CZ$68)</f>
        <v>3612496</v>
      </c>
      <c r="R13" s="132">
        <f>SUMIF('2005 PIT'!$B:$B,'GAMS MISC setup'!$M13,'2005 PIT'!$C:$C)</f>
        <v>520567</v>
      </c>
      <c r="S13" s="27">
        <f ca="1">SUMIF('2005 PIT'!$B$10:$DF$68,$M13,'2005 PIT'!$DA$10:$DA$68)</f>
        <v>510567</v>
      </c>
      <c r="T13" s="21">
        <f ca="1">SUMIF('2005 PIT'!$B$10:$DF$68,$M13,'2005 PIT'!$DB$10:$DB$68)</f>
        <v>53545394</v>
      </c>
      <c r="U13" s="132">
        <f>SUMIF('2005 PIT'!$B:$B,'GAMS MISC setup'!$M13,'2005 PIT'!$C:$C)</f>
        <v>520567</v>
      </c>
      <c r="V13" s="26">
        <f ca="1">SUMIF('2005 PIT'!$B$10:$DF$68,$M13,'2005 PIT'!$DE$10:$DE$68)</f>
        <v>447410</v>
      </c>
      <c r="W13" s="21">
        <f ca="1">SUMIF('2005 PIT'!$B$10:$DF$68,$M13,'2005 PIT'!$DF$10:$DF$68)</f>
        <v>27119789</v>
      </c>
    </row>
    <row r="14" spans="2:23">
      <c r="B14" s="131" t="s">
        <v>218</v>
      </c>
      <c r="C14" s="131" t="s">
        <v>96</v>
      </c>
      <c r="D14" s="134">
        <f>'2006 Tax Rate Schedule'!D9*'PIT Aggregation'!F23/1000000000</f>
        <v>1.9030695788400001</v>
      </c>
      <c r="E14" s="134">
        <f>'2006 Tax Rate Schedule'!B9*'PIT Aggregation'!F23/1000000000</f>
        <v>77.187001744</v>
      </c>
      <c r="F14" s="131">
        <f>'2006 Tax Rate Schedule'!F9</f>
        <v>0.06</v>
      </c>
      <c r="G14" s="137">
        <f t="shared" ca="1" si="0"/>
        <v>3.002723</v>
      </c>
      <c r="H14" s="137">
        <f t="shared" ca="1" si="1"/>
        <v>2.2782179999999999</v>
      </c>
      <c r="I14" s="134">
        <f t="shared" ca="1" si="2"/>
        <v>0.62956017762119332</v>
      </c>
      <c r="M14" t="s">
        <v>163</v>
      </c>
      <c r="N14">
        <f ca="1">SUM(N6:N13)</f>
        <v>8235719</v>
      </c>
      <c r="O14">
        <f ca="1">SUM(O6:O13)</f>
        <v>38195007</v>
      </c>
      <c r="P14">
        <f ca="1">SUM(P6:P13)</f>
        <v>2280396</v>
      </c>
      <c r="Q14">
        <f ca="1">SUM(Q6:Q13)</f>
        <v>15614717</v>
      </c>
      <c r="R14">
        <f>SUM(R6:R13)</f>
        <v>14087896</v>
      </c>
      <c r="S14">
        <f t="shared" ref="S14:W14" ca="1" si="3">SUM(S6:S13)</f>
        <v>6179745</v>
      </c>
      <c r="T14">
        <f t="shared" ca="1" si="3"/>
        <v>191271149</v>
      </c>
      <c r="U14">
        <f>SUM(U6:U13)</f>
        <v>14087896</v>
      </c>
      <c r="V14">
        <f t="shared" ca="1" si="3"/>
        <v>5852160</v>
      </c>
      <c r="W14">
        <f t="shared" ca="1" si="3"/>
        <v>143685227</v>
      </c>
    </row>
    <row r="15" spans="2:23">
      <c r="B15" s="131" t="s">
        <v>218</v>
      </c>
      <c r="C15" s="131" t="s">
        <v>97</v>
      </c>
      <c r="D15" s="134">
        <f>'2006 Tax Rate Schedule'!D10*'PIT Aggregation'!F24/1000000000</f>
        <v>2.5480481442000005</v>
      </c>
      <c r="E15" s="134">
        <f>'2006 Tax Rate Schedule'!B9*'PIT Aggregation'!F24/1000000000</f>
        <v>53.142785680000003</v>
      </c>
      <c r="F15" s="131">
        <f>'2006 Tax Rate Schedule'!F10</f>
        <v>0.08</v>
      </c>
      <c r="G15" s="137">
        <f t="shared" ca="1" si="0"/>
        <v>1.482353</v>
      </c>
      <c r="H15" s="137">
        <f t="shared" ca="1" si="1"/>
        <v>1.7822549999999999</v>
      </c>
      <c r="I15" s="134">
        <f t="shared" ca="1" si="2"/>
        <v>0.74493246865865081</v>
      </c>
      <c r="K15" s="142"/>
      <c r="M15" t="s">
        <v>164</v>
      </c>
      <c r="N15" s="140">
        <f ca="1">N14-'2005 PIT'!DG69</f>
        <v>0</v>
      </c>
      <c r="O15" s="140">
        <f ca="1">O14-'2005 PIT'!DH69</f>
        <v>6</v>
      </c>
      <c r="P15" s="4">
        <f ca="1">P14-'2005 PIT'!CY69</f>
        <v>0</v>
      </c>
      <c r="Q15" s="4">
        <f ca="1">Q14-'2005 PIT'!CZ69</f>
        <v>-2</v>
      </c>
      <c r="R15" s="4">
        <f>R14-'2005 PIT'!C69</f>
        <v>0</v>
      </c>
      <c r="S15" s="4">
        <f ca="1">S14-'2005 PIT'!DA69</f>
        <v>0</v>
      </c>
      <c r="T15" s="4">
        <f ca="1">T14-'2005 PIT'!DB69</f>
        <v>4</v>
      </c>
      <c r="U15" s="4">
        <f>U14-'2005 PIT'!C69</f>
        <v>0</v>
      </c>
      <c r="V15" s="4">
        <f ca="1">V14-'2005 PIT'!DE69</f>
        <v>0</v>
      </c>
      <c r="W15" s="4">
        <f ca="1">W14-'2005 PIT'!DF69</f>
        <v>2</v>
      </c>
    </row>
    <row r="16" spans="2:23">
      <c r="B16" s="131" t="s">
        <v>218</v>
      </c>
      <c r="C16" s="131" t="s">
        <v>246</v>
      </c>
      <c r="D16" s="134">
        <f>'2006 Tax Rate Schedule'!D11*'PIT Aggregation'!F25/1000000000</f>
        <v>6.8098148566800001</v>
      </c>
      <c r="E16" s="134">
        <f>'2006 Tax Rate Schedule'!B11*'PIT Aggregation'!F25/1000000000</f>
        <v>154.668886902</v>
      </c>
      <c r="F16" s="131">
        <f>'2006 Tax Rate Schedule'!F11</f>
        <v>9.2999999999999999E-2</v>
      </c>
      <c r="G16" s="137">
        <f t="shared" ca="1" si="0"/>
        <v>1.326424</v>
      </c>
      <c r="H16" s="137">
        <f t="shared" ca="1" si="1"/>
        <v>4.0877400000000002</v>
      </c>
      <c r="I16" s="134">
        <f t="shared" ca="1" si="2"/>
        <v>0.86369750100188125</v>
      </c>
    </row>
    <row r="17" spans="2:23">
      <c r="B17" s="132" t="s">
        <v>218</v>
      </c>
      <c r="C17" s="132" t="s">
        <v>98</v>
      </c>
      <c r="D17" s="135">
        <f>'2006 Tax Rate Schedule'!D11*'PIT Aggregation'!F26/1000000000</f>
        <v>1.9925014265200001</v>
      </c>
      <c r="E17" s="135">
        <f>'2006 Tax Rate Schedule'!B11*'PIT Aggregation'!F26/1000000000</f>
        <v>45.254971578000003</v>
      </c>
      <c r="F17" s="132">
        <f>F16</f>
        <v>9.2999999999999999E-2</v>
      </c>
      <c r="G17" s="137">
        <f t="shared" ca="1" si="0"/>
        <v>0.400368</v>
      </c>
      <c r="H17" s="143">
        <f t="shared" ca="1" si="1"/>
        <v>3.6124960000000002</v>
      </c>
      <c r="I17" s="134">
        <f t="shared" ca="1" si="2"/>
        <v>0.85946669689012178</v>
      </c>
    </row>
    <row r="18" spans="2:23">
      <c r="B18" s="130" t="s">
        <v>233</v>
      </c>
      <c r="C18" s="130" t="s">
        <v>92</v>
      </c>
      <c r="D18" s="133">
        <f>'2006 Tax Rate Schedule'!D18</f>
        <v>0</v>
      </c>
      <c r="E18" s="130">
        <f>'2006 Tax Rate Schedule'!B18*'PIT Aggregation'!F20/1000000000</f>
        <v>0</v>
      </c>
      <c r="F18" s="130">
        <f>'2006 Tax Rate Schedule'!F18</f>
        <v>0.1</v>
      </c>
      <c r="G18" s="141">
        <f ca="1">SUM(N6:N7)*M24/1000000000</f>
        <v>18.692162101575811</v>
      </c>
      <c r="H18" s="141">
        <v>0.44369500000000001</v>
      </c>
      <c r="I18" s="133">
        <f ca="1">SUM(S6:S7)/SUM(R6:R7)</f>
        <v>0.10357839387267419</v>
      </c>
      <c r="M18" t="s">
        <v>254</v>
      </c>
      <c r="O18" t="s">
        <v>257</v>
      </c>
    </row>
    <row r="19" spans="2:23">
      <c r="B19" s="131" t="s">
        <v>233</v>
      </c>
      <c r="C19" s="131" t="s">
        <v>94</v>
      </c>
      <c r="D19" s="134">
        <f>((15100-13000)/(31000-13000)*'2006 Tax Rate Schedule'!D18*'PIT Aggregation'!F21+(31000-15100)/(31000-13000)*'2006 Tax Rate Schedule'!D19*'PIT Aggregation'!F21)/1000000000</f>
        <v>4.9762653999999999</v>
      </c>
      <c r="E19" s="134">
        <f>((15100-13000)/(31000-13000)*'2006 Tax Rate Schedule'!B18*'PIT Aggregation'!F21+(31000-15100)/(31000-13000)*'2006 Tax Rate Schedule'!B19*'PIT Aggregation'!F21)/1000000000</f>
        <v>49.762653999999991</v>
      </c>
      <c r="F19" s="137">
        <f>(15100-13000)/(31000-13000)*'2006 Tax Rate Schedule'!F18+(31000-15100)/(31000-13000)*'2006 Tax Rate Schedule'!F19</f>
        <v>0.14416666666666664</v>
      </c>
      <c r="G19" s="137">
        <f ca="1">N7*M24/1000000000</f>
        <v>17.993147982325382</v>
      </c>
      <c r="H19" s="137">
        <v>1.1186590000000001</v>
      </c>
      <c r="I19" s="134">
        <f t="shared" ref="I19:I24" ca="1" si="4">S8/R8</f>
        <v>0.19559263428755227</v>
      </c>
      <c r="M19" s="24" t="s">
        <v>255</v>
      </c>
      <c r="N19" s="4">
        <v>5000</v>
      </c>
      <c r="O19">
        <f>6296000+157000</f>
        <v>6453000</v>
      </c>
    </row>
    <row r="20" spans="2:23">
      <c r="B20" s="131" t="s">
        <v>233</v>
      </c>
      <c r="C20" s="131" t="s">
        <v>95</v>
      </c>
      <c r="D20" s="134">
        <f>'2006 Tax Rate Schedule'!D19*'PIT Aggregation'!F22/1000000000</f>
        <v>3.91970632</v>
      </c>
      <c r="E20" s="134">
        <f>'2006 Tax Rate Schedule'!B19*'PIT Aggregation'!F22/1000000000</f>
        <v>39.197063200000002</v>
      </c>
      <c r="F20" s="137">
        <f>'2006 Tax Rate Schedule'!F19</f>
        <v>0.15</v>
      </c>
      <c r="G20" s="137">
        <f ca="1">N9*M24/1000000000</f>
        <v>10.993129416396934</v>
      </c>
      <c r="H20" s="137">
        <v>2.2916539999999999</v>
      </c>
      <c r="I20" s="134">
        <f t="shared" ca="1" si="4"/>
        <v>0.42750108635689826</v>
      </c>
      <c r="M20" s="76" t="s">
        <v>256</v>
      </c>
      <c r="N20" s="4">
        <v>10000</v>
      </c>
      <c r="O20">
        <f>5518000+9000</f>
        <v>5527000</v>
      </c>
    </row>
    <row r="21" spans="2:23">
      <c r="B21" s="131" t="s">
        <v>233</v>
      </c>
      <c r="C21" s="131" t="s">
        <v>96</v>
      </c>
      <c r="D21" s="134">
        <f>((61300-50000)/(70000-50000)*'2006 Tax Rate Schedule'!D19*'PIT Aggregation'!F23+(70000-61300)/(70000-50000)*'2006 Tax Rate Schedule'!D20*'PIT Aggregation'!F23)/1000000000</f>
        <v>7.0478779613500002</v>
      </c>
      <c r="E21" s="134">
        <f>((61300-50000)/(70000-50000)*'2006 Tax Rate Schedule'!B19*'PIT Aggregation'!F23+(70000-61300)/(70000-50000)*'2006 Tax Rate Schedule'!B20*'PIT Aggregation'!F23)/1000000000</f>
        <v>54.826261309000003</v>
      </c>
      <c r="F21" s="137">
        <f>(61300-50000)/(70000-50000)*'2006 Tax Rate Schedule'!F19+(70000-61300)/(70000-50000)*'2006 Tax Rate Schedule'!F20</f>
        <v>0.19350000000000001</v>
      </c>
      <c r="G21" s="137">
        <f ca="1">N10*M24/1000000000</f>
        <v>4.215651288245315</v>
      </c>
      <c r="H21" s="137">
        <v>2.2782179999999999</v>
      </c>
      <c r="I21" s="134">
        <f t="shared" ca="1" si="4"/>
        <v>0.65595362897919174</v>
      </c>
      <c r="M21" s="76" t="s">
        <v>253</v>
      </c>
      <c r="N21" s="4">
        <v>7300</v>
      </c>
      <c r="O21">
        <v>2108000</v>
      </c>
    </row>
    <row r="22" spans="2:23">
      <c r="B22" s="131" t="s">
        <v>233</v>
      </c>
      <c r="C22" s="131" t="s">
        <v>97</v>
      </c>
      <c r="D22" s="134">
        <f>'2006 Tax Rate Schedule'!D20*'PIT Aggregation'!F24/1000000000</f>
        <v>9.0516045999999992</v>
      </c>
      <c r="E22" s="134">
        <f>'2006 Tax Rate Schedule'!B20*'PIT Aggregation'!F24/1000000000</f>
        <v>65.742104499999996</v>
      </c>
      <c r="F22" s="137">
        <f>'2006 Tax Rate Schedule'!F20</f>
        <v>0.25</v>
      </c>
      <c r="G22" s="137">
        <f ca="1">N11*M24/1000000000</f>
        <v>1.9984877959965928</v>
      </c>
      <c r="H22" s="137">
        <v>1.7822549999999999</v>
      </c>
      <c r="I22" s="134">
        <f t="shared" ca="1" si="4"/>
        <v>0.80324579356902093</v>
      </c>
      <c r="M22" s="24"/>
    </row>
    <row r="23" spans="2:23">
      <c r="B23" s="131" t="s">
        <v>233</v>
      </c>
      <c r="C23" s="131" t="s">
        <v>246</v>
      </c>
      <c r="D23" s="134">
        <f>((123700-90000)/(200000-90000)*'2006 Tax Rate Schedule'!D20*'PIT Aggregation'!F25+(188450-123700)/(200000-90000)*'2006 Tax Rate Schedule'!D21*'PIT Aggregation'!F25+(200000-188450)/(200000-90000)*'2006 Tax Rate Schedule'!D22*'PIT Aggregation'!F25)/1000000000</f>
        <v>37.654665317904538</v>
      </c>
      <c r="E23" s="134">
        <f>((123700-90000)/(200000-90000)*'2006 Tax Rate Schedule'!B20*'PIT Aggregation'!F25+(188450-123700)/(200000-90000)*'2006 Tax Rate Schedule'!B21*'PIT Aggregation'!F25+(200000-188450)/(200000-90000)*'2006 Tax Rate Schedule'!B22*'PIT Aggregation'!F25)/1000000000</f>
        <v>198.16501291656817</v>
      </c>
      <c r="F23" s="137">
        <f>(123700-90000)/(200000-90000)*'2006 Tax Rate Schedule'!F20+(188450-123700)/(200000-90000)*'2006 Tax Rate Schedule'!F21+(200000-188450)/(200000-90000)*'2006 Tax Rate Schedule'!F22</f>
        <v>0.27605909090909092</v>
      </c>
      <c r="G23" s="137">
        <f ca="1">N12*M24/1000000000</f>
        <v>1.7716588832197615</v>
      </c>
      <c r="H23" s="137">
        <v>4.0877400000000002</v>
      </c>
      <c r="I23" s="134">
        <f t="shared" ca="1" si="4"/>
        <v>0.9292286835364918</v>
      </c>
      <c r="M23" s="76" t="s">
        <v>258</v>
      </c>
    </row>
    <row r="24" spans="2:23">
      <c r="B24" s="132" t="s">
        <v>233</v>
      </c>
      <c r="C24" s="132" t="s">
        <v>98</v>
      </c>
      <c r="D24" s="136">
        <f>(0.9*'2006 Tax Rate Schedule'!D22*'PIT Aggregation'!F26+0.1*'2006 Tax Rate Schedule'!D23*'PIT Aggregation'!F26)/1000000000</f>
        <v>24.496477489099998</v>
      </c>
      <c r="E24" s="135">
        <f>(0.9*'2006 Tax Rate Schedule'!B22*'PIT Aggregation'!F26+0.1*'2006 Tax Rate Schedule'!B23*'PIT Aggregation'!F26)/1000000000</f>
        <v>105.81044842</v>
      </c>
      <c r="F24" s="138">
        <f>0.9*'2006 Tax Rate Schedule'!F22+0.1*'2006 Tax Rate Schedule'!F23</f>
        <v>0.33200000000000002</v>
      </c>
      <c r="G24" s="143">
        <f ca="1">N13*M24/1000000000</f>
        <v>0.53448863884156728</v>
      </c>
      <c r="H24" s="143">
        <v>3.6124960000000002</v>
      </c>
      <c r="I24" s="135">
        <f t="shared" ca="1" si="4"/>
        <v>0.9807901768648416</v>
      </c>
      <c r="M24">
        <f>(N19*O19+N20*O20+N21*O21)/(SUM(O19:O21))</f>
        <v>7305.7495741056218</v>
      </c>
      <c r="S24" s="24"/>
    </row>
    <row r="25" spans="2:23">
      <c r="S25" s="24"/>
    </row>
    <row r="26" spans="2:23">
      <c r="J26" s="24"/>
      <c r="K26" s="24"/>
      <c r="L26" s="24"/>
      <c r="T26" s="24"/>
      <c r="U26" s="24"/>
    </row>
    <row r="27" spans="2:23">
      <c r="J27" s="24"/>
      <c r="K27" s="24"/>
      <c r="L27" s="24"/>
      <c r="T27" s="24"/>
      <c r="U27" s="24"/>
    </row>
    <row r="28" spans="2:23">
      <c r="W28" s="4"/>
    </row>
  </sheetData>
  <mergeCells count="4">
    <mergeCell ref="U3:W4"/>
    <mergeCell ref="N3:O4"/>
    <mergeCell ref="P3:Q4"/>
    <mergeCell ref="R3:T4"/>
  </mergeCells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workbookViewId="0">
      <selection activeCell="H33" sqref="H33"/>
    </sheetView>
  </sheetViews>
  <sheetFormatPr defaultRowHeight="15"/>
  <cols>
    <col min="2" max="2" width="12.7109375" customWidth="1"/>
    <col min="3" max="3" width="15.85546875" customWidth="1"/>
    <col min="4" max="4" width="12.7109375" customWidth="1"/>
    <col min="5" max="5" width="14" customWidth="1"/>
    <col min="6" max="6" width="12.7109375" customWidth="1"/>
    <col min="7" max="7" width="15.5703125" customWidth="1"/>
    <col min="8" max="8" width="17" customWidth="1"/>
    <col min="9" max="9" width="18" customWidth="1"/>
    <col min="18" max="18" width="9.5703125" bestFit="1" customWidth="1"/>
  </cols>
  <sheetData>
    <row r="2" spans="1:19" ht="15.75" thickBot="1">
      <c r="J2" t="s">
        <v>232</v>
      </c>
    </row>
    <row r="3" spans="1:19" ht="30">
      <c r="B3" s="57" t="s">
        <v>91</v>
      </c>
      <c r="C3" s="58" t="s">
        <v>93</v>
      </c>
      <c r="D3" s="59" t="s">
        <v>99</v>
      </c>
      <c r="E3" s="60" t="s">
        <v>100</v>
      </c>
      <c r="F3" s="60" t="s">
        <v>101</v>
      </c>
      <c r="G3" s="60" t="s">
        <v>9</v>
      </c>
      <c r="H3" s="60" t="s">
        <v>102</v>
      </c>
      <c r="I3" s="112" t="s">
        <v>235</v>
      </c>
      <c r="J3" s="61" t="s">
        <v>103</v>
      </c>
      <c r="K3" s="61" t="s">
        <v>237</v>
      </c>
      <c r="L3" s="78" t="s">
        <v>195</v>
      </c>
      <c r="M3" s="61" t="s">
        <v>104</v>
      </c>
      <c r="N3" s="61" t="s">
        <v>105</v>
      </c>
      <c r="O3" s="61" t="s">
        <v>218</v>
      </c>
      <c r="P3" s="61" t="s">
        <v>106</v>
      </c>
      <c r="Q3" s="61" t="s">
        <v>107</v>
      </c>
      <c r="R3" s="77" t="s">
        <v>233</v>
      </c>
      <c r="S3" s="62" t="s">
        <v>108</v>
      </c>
    </row>
    <row r="4" spans="1:19">
      <c r="A4" s="128"/>
      <c r="B4" s="63" t="s">
        <v>180</v>
      </c>
      <c r="C4" s="30" t="s">
        <v>182</v>
      </c>
      <c r="D4" s="34">
        <f>SUMIF('2005 PIT'!$B$10:$B$68,'PIT Aggregation'!$B4,'2005 PIT'!$CD$10:$CD$68)*1000</f>
        <v>13385000</v>
      </c>
      <c r="E4" s="49">
        <f>SUMIF('2005 PIT'!$B$10:$B$68,'PIT Aggregation'!$B4,'2005 PIT'!$J$10:$J$68)*1000</f>
        <v>5023000</v>
      </c>
      <c r="F4" s="49">
        <f>SUMIF('2005 PIT'!$B$10:$B$68,'PIT Aggregation'!$B4,'2005 PIT'!$C$10:$C$68)</f>
        <v>165954</v>
      </c>
      <c r="G4" s="49">
        <f>SUMIF('2005 PIT'!$B$10:$B$68,'PIT Aggregation'!$B4,'2005 PIT'!$L$10:$L$68)*1000</f>
        <v>1238790000</v>
      </c>
      <c r="H4" s="49">
        <f>SUMIF('2005 PIT'!$B$10:$B$68,'PIT Aggregation'!$B4,'2005 PIT'!$E$10:$E$68)*1000</f>
        <v>-11174232000</v>
      </c>
      <c r="I4" s="50">
        <f>SUMIF('Fed tax calculations'!$B$4:$B$62,'PIT Aggregation'!B4,'Fed tax calculations'!$H$4:$H$62)</f>
        <v>0</v>
      </c>
      <c r="J4" s="52">
        <f>H4/($H$12)*'From g0506'!$G$10</f>
        <v>-2.5060969235229939E-2</v>
      </c>
      <c r="K4" s="53">
        <f>H4/($H$12)*'From g0506'!$G$11</f>
        <v>-0.11316705223591679</v>
      </c>
      <c r="L4" s="117">
        <f>D4*'From g0506'!$G$7/'PIT Aggregation'!$D$12</f>
        <v>0.21758184488390725</v>
      </c>
      <c r="M4" s="24">
        <f>H4/($H$12)*'From g0506'!$O$13</f>
        <v>-1.3065404502603142E-2</v>
      </c>
      <c r="N4" s="82">
        <v>0</v>
      </c>
      <c r="O4" s="117">
        <f>E4*'From g0506'!$O$20/'PIT Aggregation'!$E$12</f>
        <v>5.965065931744595E-3</v>
      </c>
      <c r="P4" s="52">
        <f>H4/($H$12)*'From g0506'!$O$22</f>
        <v>-1.8866422854919851E-2</v>
      </c>
      <c r="Q4" s="52">
        <f>H4/($H$12)*'From g0506'!$O$24</f>
        <v>-2.0965601134888556E-2</v>
      </c>
      <c r="R4" s="110">
        <f>I4/1000000000</f>
        <v>0</v>
      </c>
      <c r="S4" s="118">
        <f>G4/$G$12*'From g0506'!$G$23</f>
        <v>0.12281963850620117</v>
      </c>
    </row>
    <row r="5" spans="1:19">
      <c r="A5" s="128"/>
      <c r="B5" s="63" t="s">
        <v>92</v>
      </c>
      <c r="C5" s="30" t="s">
        <v>181</v>
      </c>
      <c r="D5" s="35">
        <f>SUMIF('2005 PIT'!$B$10:$B$68,'PIT Aggregation'!$B5,'2005 PIT'!$CD$10:$CD$68)*1000</f>
        <v>31275000</v>
      </c>
      <c r="E5" s="37">
        <f>SUMIF('2005 PIT'!$B$10:$B$68,'PIT Aggregation'!$B5,'2005 PIT'!$J$10:$J$68)*1000</f>
        <v>19753000</v>
      </c>
      <c r="F5" s="37">
        <f>SUMIF('2005 PIT'!$B$12:$B$68,'PIT Aggregation'!$B5,'2005 PIT'!$C$12:$C$68)</f>
        <v>2665428</v>
      </c>
      <c r="G5" s="37">
        <f>SUMIF('2005 PIT'!$B$10:$B$68,'PIT Aggregation'!$B5,'2005 PIT'!$L$10:$L$68)*1000</f>
        <v>14183985000</v>
      </c>
      <c r="H5" s="37">
        <f>SUMIF('2005 PIT'!$B$10:$B$68,'PIT Aggregation'!$B5,'2005 PIT'!$E$10:$E$68)*1000</f>
        <v>19668821000</v>
      </c>
      <c r="I5" s="51">
        <f>SUMIF('Fed tax calculations'!$B$4:$B$62,'PIT Aggregation'!B5,'Fed tax calculations'!$H$4:$H$62)</f>
        <v>1928609100</v>
      </c>
      <c r="J5" s="52">
        <f>H5/($H$12)*'From g0506'!$G$10</f>
        <v>4.4112178624378356E-2</v>
      </c>
      <c r="K5" s="53">
        <f>H5/($H$12)*'From g0506'!$G$11</f>
        <v>0.19919601575534651</v>
      </c>
      <c r="L5" s="52">
        <f>D5*'From g0506'!$G$7/'PIT Aggregation'!$D$12</f>
        <v>0.50839538279747476</v>
      </c>
      <c r="M5" s="24">
        <f>H5/($H$12)*'From g0506'!$O$13</f>
        <v>2.2997652317787498E-2</v>
      </c>
      <c r="N5" s="24">
        <v>0</v>
      </c>
      <c r="O5" s="52">
        <f>E5*'From g0506'!$O$20/'PIT Aggregation'!$E$12</f>
        <v>2.3457684122984469E-2</v>
      </c>
      <c r="P5" s="52">
        <f>H5/($H$12)*'From g0506'!$O$22</f>
        <v>3.3208572548317196E-2</v>
      </c>
      <c r="Q5" s="52">
        <f>H5/($H$12)*'From g0506'!$O$24</f>
        <v>3.6903534478210216E-2</v>
      </c>
      <c r="R5" s="110">
        <f>I5/1000000000</f>
        <v>1.9286091000000001</v>
      </c>
      <c r="S5" s="65">
        <f>G5/$G$12*'From g0506'!$G$23</f>
        <v>1.4062689481489035</v>
      </c>
    </row>
    <row r="6" spans="1:19">
      <c r="A6" s="128"/>
      <c r="B6" s="63" t="s">
        <v>94</v>
      </c>
      <c r="C6" s="30" t="s">
        <v>174</v>
      </c>
      <c r="D6" s="35">
        <f>SUMIF('2005 PIT'!$B$10:$B$68,'PIT Aggregation'!$B6,'2005 PIT'!$CD$10:$CD$68)*1000</f>
        <v>146908000</v>
      </c>
      <c r="E6" s="37">
        <f>SUMIF('2005 PIT'!$B$10:$B$68,'PIT Aggregation'!$B6,'2005 PIT'!$J$10:$J$68)*1000</f>
        <v>396315000</v>
      </c>
      <c r="F6" s="37">
        <f>SUMIF('2005 PIT'!$B$12:$B$68,'PIT Aggregation'!$B6,'2005 PIT'!$C$12:$C$68)</f>
        <v>3730800</v>
      </c>
      <c r="G6" s="37">
        <f>SUMIF('2005 PIT'!$B$10:$B$68,'PIT Aggregation'!$B6,'2005 PIT'!$L$10:$L$68)*1000</f>
        <v>63523993000</v>
      </c>
      <c r="H6" s="37">
        <f>SUMIF('2005 PIT'!$B$10:$B$68,'PIT Aggregation'!$B6,'2005 PIT'!$E$10:$E$68)*1000</f>
        <v>81870492000</v>
      </c>
      <c r="I6" s="51">
        <f>SUMIF('Fed tax calculations'!$B$4:$B$62,'PIT Aggregation'!B6,'Fed tax calculations'!$H$4:$H$62)</f>
        <v>9354752600</v>
      </c>
      <c r="J6" s="52">
        <f>H6/($H$12)*'From g0506'!$G$10</f>
        <v>0.18361475592104573</v>
      </c>
      <c r="K6" s="53">
        <f>H6/($H$12)*'From g0506'!$G$11</f>
        <v>0.82914353708999489</v>
      </c>
      <c r="L6" s="52">
        <f>D6*'From g0506'!$G$7/'PIT Aggregation'!$D$12</f>
        <v>2.3880846969148339</v>
      </c>
      <c r="M6" s="24">
        <f>H6/($H$12)*'From g0506'!$O$13</f>
        <v>9.5726587277509045E-2</v>
      </c>
      <c r="N6" s="24">
        <v>0</v>
      </c>
      <c r="O6" s="52">
        <f>E6*'From g0506'!$O$20/'PIT Aggregation'!$E$12</f>
        <v>0.47064405827978484</v>
      </c>
      <c r="P6" s="52">
        <f>H6/($H$12)*'From g0506'!$O$22</f>
        <v>0.13822903635903863</v>
      </c>
      <c r="Q6" s="52">
        <f>H6/($H$12)*'From g0506'!$O$24</f>
        <v>0.15360913215235594</v>
      </c>
      <c r="R6" s="110">
        <f t="shared" ref="R6:R11" si="0">I6/1000000000</f>
        <v>9.3547525999999994</v>
      </c>
      <c r="S6" s="65">
        <f>G6/$G$12*'From g0506'!$G$23</f>
        <v>6.2980762330422859</v>
      </c>
    </row>
    <row r="7" spans="1:19">
      <c r="A7" s="128"/>
      <c r="B7" s="63" t="s">
        <v>95</v>
      </c>
      <c r="C7" s="30" t="s">
        <v>175</v>
      </c>
      <c r="D7" s="35">
        <f>SUMIF('2005 PIT'!$B$10:$B$68,'PIT Aggregation'!$B7,'2005 PIT'!$CD$10:$CD$68)*1000</f>
        <v>265097000</v>
      </c>
      <c r="E7" s="37">
        <f>SUMIF('2005 PIT'!$B$10:$B$68,'PIT Aggregation'!$B7,'2005 PIT'!$J$10:$J$68)*1000</f>
        <v>1388904000</v>
      </c>
      <c r="F7" s="37">
        <f>SUMIF('2005 PIT'!$B$12:$B$68,'PIT Aggregation'!$B7,'2005 PIT'!$C$12:$C$68)</f>
        <v>2595832</v>
      </c>
      <c r="G7" s="37">
        <f>SUMIF('2005 PIT'!$B$10:$B$68,'PIT Aggregation'!$B7,'2005 PIT'!$L$10:$L$68)*1000</f>
        <v>85572957000</v>
      </c>
      <c r="H7" s="37">
        <f>SUMIF('2005 PIT'!$B$10:$B$68,'PIT Aggregation'!$B7,'2005 PIT'!$E$10:$E$68)*1000</f>
        <v>107225930000</v>
      </c>
      <c r="I7" s="51">
        <f>SUMIF('Fed tax calculations'!$B$4:$B$62,'PIT Aggregation'!B7,'Fed tax calculations'!$H$4:$H$62)</f>
        <v>14028431440</v>
      </c>
      <c r="J7" s="52">
        <f>H7/($H$12)*'From g0506'!$G$10</f>
        <v>0.24048057467832409</v>
      </c>
      <c r="K7" s="53">
        <f>H7/($H$12)*'From g0506'!$G$11</f>
        <v>1.085930775498017</v>
      </c>
      <c r="L7" s="52">
        <f>D7*'From g0506'!$G$7/'PIT Aggregation'!$D$12</f>
        <v>4.3093234466334822</v>
      </c>
      <c r="M7" s="24">
        <f>H7/($H$12)*'From g0506'!$O$13</f>
        <v>0.1253732828008054</v>
      </c>
      <c r="N7" s="24">
        <v>0</v>
      </c>
      <c r="O7" s="52">
        <f>E7*'From g0506'!$O$20/'PIT Aggregation'!$E$12</f>
        <v>1.6493935761225951</v>
      </c>
      <c r="P7" s="52">
        <f>H7/($H$12)*'From g0506'!$O$22</f>
        <v>0.18103881648349845</v>
      </c>
      <c r="Q7" s="52">
        <f>H7/($H$12)*'From g0506'!$O$24</f>
        <v>0.20118215548929724</v>
      </c>
      <c r="R7" s="110">
        <f t="shared" si="0"/>
        <v>14.02843144</v>
      </c>
      <c r="S7" s="65">
        <f>G7/$G$12*'From g0506'!$G$23</f>
        <v>8.4841172794797313</v>
      </c>
    </row>
    <row r="8" spans="1:19">
      <c r="A8" s="128"/>
      <c r="B8" s="63" t="s">
        <v>96</v>
      </c>
      <c r="C8" s="30" t="s">
        <v>176</v>
      </c>
      <c r="D8" s="35">
        <f>SUMIF('2005 PIT'!$B$10:$B$68,'PIT Aggregation'!$B8,'2005 PIT'!$CD$10:$CD$68)*1000</f>
        <v>291007000</v>
      </c>
      <c r="E8" s="37">
        <f>SUMIF('2005 PIT'!$B$10:$B$68,'PIT Aggregation'!$B8,'2005 PIT'!$J$10:$J$68)*1000</f>
        <v>1955854000</v>
      </c>
      <c r="F8" s="37">
        <f>SUMIF('2005 PIT'!$B$12:$B$68,'PIT Aggregation'!$B8,'2005 PIT'!$C$12:$C$68)</f>
        <v>1557697</v>
      </c>
      <c r="G8" s="37">
        <f>SUMIF('2005 PIT'!$B$10:$B$68,'PIT Aggregation'!$B8,'2005 PIT'!$L$10:$L$68)*1000</f>
        <v>76353136000</v>
      </c>
      <c r="H8" s="37">
        <f>SUMIF('2005 PIT'!$B$10:$B$68,'PIT Aggregation'!$B8,'2005 PIT'!$E$10:$E$68)*1000</f>
        <v>95890446000</v>
      </c>
      <c r="I8" s="51">
        <f>SUMIF('Fed tax calculations'!$B$4:$B$62,'PIT Aggregation'!B8,'Fed tax calculations'!$H$4:$H$62)</f>
        <v>13537740604.999998</v>
      </c>
      <c r="J8" s="52">
        <f>H8/($H$12)*'From g0506'!$G$10</f>
        <v>0.21505795809130129</v>
      </c>
      <c r="K8" s="53">
        <f>H8/($H$12)*'From g0506'!$G$11</f>
        <v>0.97113064337731292</v>
      </c>
      <c r="L8" s="52">
        <f>D8*'From g0506'!$G$7/'PIT Aggregation'!$D$12</f>
        <v>4.7305072793523504</v>
      </c>
      <c r="M8" s="24">
        <f>H8/($H$12)*'From g0506'!$O$13</f>
        <v>0.11211933535342952</v>
      </c>
      <c r="N8" s="24">
        <v>0</v>
      </c>
      <c r="O8" s="52">
        <f>E8*'From g0506'!$O$20/'PIT Aggregation'!$E$12</f>
        <v>2.3226753061649199</v>
      </c>
      <c r="P8" s="52">
        <f>H8/($H$12)*'From g0506'!$O$22</f>
        <v>0.16190013792293356</v>
      </c>
      <c r="Q8" s="52">
        <f>H8/($H$12)*'From g0506'!$O$24</f>
        <v>0.17991400603482816</v>
      </c>
      <c r="R8" s="110">
        <f t="shared" si="0"/>
        <v>13.537740604999998</v>
      </c>
      <c r="S8" s="65">
        <f>G8/$G$12*'From g0506'!$G$23</f>
        <v>7.5700195855107122</v>
      </c>
    </row>
    <row r="9" spans="1:19">
      <c r="A9" s="128"/>
      <c r="B9" s="63" t="s">
        <v>97</v>
      </c>
      <c r="C9" s="30" t="s">
        <v>177</v>
      </c>
      <c r="D9" s="35">
        <f>SUMIF('2005 PIT'!$B$10:$B$68,'PIT Aggregation'!$B9,'2005 PIT'!$CD$10:$CD$68)*1000</f>
        <v>250142000</v>
      </c>
      <c r="E9" s="37">
        <f>SUMIF('2005 PIT'!$B$10:$B$68,'PIT Aggregation'!$B9,'2005 PIT'!$J$10:$J$68)*1000</f>
        <v>2368876000</v>
      </c>
      <c r="F9" s="37">
        <f>SUMIF('2005 PIT'!$B$12:$B$68,'PIT Aggregation'!$B9,'2005 PIT'!$C$12:$C$68)</f>
        <v>1072465</v>
      </c>
      <c r="G9" s="37">
        <f>SUMIF('2005 PIT'!$B$10:$B$68,'PIT Aggregation'!$B9,'2005 PIT'!$L$10:$L$68)*1000</f>
        <v>70158401000</v>
      </c>
      <c r="H9" s="37">
        <f>SUMIF('2005 PIT'!$B$10:$B$68,'PIT Aggregation'!$B9,'2005 PIT'!$E$10:$E$68)*1000</f>
        <v>87518134000</v>
      </c>
      <c r="I9" s="51">
        <f>SUMIF('Fed tax calculations'!$B$4:$B$62,'PIT Aggregation'!B9,'Fed tax calculations'!$H$4:$H$62)</f>
        <v>14426904225</v>
      </c>
      <c r="J9" s="52">
        <f>H9/($H$12)*'From g0506'!$G$10</f>
        <v>0.19628098501075791</v>
      </c>
      <c r="K9" s="53">
        <f>H9/($H$12)*'From g0506'!$G$11</f>
        <v>0.88634004036858771</v>
      </c>
      <c r="L9" s="52">
        <f>D9*'From g0506'!$G$7/'PIT Aggregation'!$D$12</f>
        <v>4.0662202348113805</v>
      </c>
      <c r="M9" s="24">
        <f>H9/($H$12)*'From g0506'!$O$13</f>
        <v>0.10233005919539034</v>
      </c>
      <c r="N9" s="24">
        <v>0</v>
      </c>
      <c r="O9" s="52">
        <f>E9*'From g0506'!$O$20/'PIT Aggregation'!$E$12</f>
        <v>2.8131597698840154</v>
      </c>
      <c r="P9" s="52">
        <f>H9/($H$12)*'From g0506'!$O$22</f>
        <v>0.14776443906995471</v>
      </c>
      <c r="Q9" s="52">
        <f>H9/($H$12)*'From g0506'!$O$24</f>
        <v>0.16420549434750673</v>
      </c>
      <c r="R9" s="110">
        <f t="shared" si="0"/>
        <v>14.426904224999999</v>
      </c>
      <c r="S9" s="65">
        <f>G9/$G$12*'From g0506'!$G$23</f>
        <v>6.9558435642789362</v>
      </c>
    </row>
    <row r="10" spans="1:19">
      <c r="A10" s="128"/>
      <c r="B10" s="63" t="s">
        <v>246</v>
      </c>
      <c r="C10" s="30" t="s">
        <v>178</v>
      </c>
      <c r="D10" s="35">
        <f>SUMIF('2005 PIT'!$B$10:$B$68,'PIT Aggregation'!$B10,'2005 PIT'!$CD$10:$CD$68)*1000</f>
        <v>527638000</v>
      </c>
      <c r="E10" s="37">
        <f>SUMIF('2005 PIT'!$B$10:$B$68,'PIT Aggregation'!$B10,'2005 PIT'!$J$10:$J$68)*1000</f>
        <v>9565910000</v>
      </c>
      <c r="F10" s="37">
        <f>SUMIF('2005 PIT'!$B$12:$B$68,'PIT Aggregation'!$B10,'2005 PIT'!$C$12:$C$68)</f>
        <v>1779153</v>
      </c>
      <c r="G10" s="37">
        <f>SUMIF('2005 PIT'!$B$10:$B$68,'PIT Aggregation'!$B10,'2005 PIT'!$L$10:$L$68)*1000</f>
        <v>177030010000</v>
      </c>
      <c r="H10" s="37">
        <f>SUMIF('2005 PIT'!$B$10:$B$68,'PIT Aggregation'!$B10,'2005 PIT'!$E$10:$E$68)*1000</f>
        <v>227974836000</v>
      </c>
      <c r="I10" s="51">
        <f>SUMIF('Fed tax calculations'!$B$4:$B$62,'PIT Aggregation'!B10,'Fed tax calculations'!$H$4:$H$62)</f>
        <v>45180337724</v>
      </c>
      <c r="J10" s="52">
        <f>H10/($H$12)*'From g0506'!$G$10</f>
        <v>0.51128975587786174</v>
      </c>
      <c r="K10" s="53">
        <f>H10/($H$12)*'From g0506'!$G$11</f>
        <v>2.3088155118030986</v>
      </c>
      <c r="L10" s="52">
        <f>D10*'From g0506'!$G$7/'PIT Aggregation'!$D$12</f>
        <v>8.5770974576656762</v>
      </c>
      <c r="M10" s="24">
        <f>H10/($H$12)*'From g0506'!$O$13</f>
        <v>0.26655822509811972</v>
      </c>
      <c r="N10" s="24">
        <v>0</v>
      </c>
      <c r="O10" s="52">
        <f>E10*'From g0506'!$O$20/'PIT Aggregation'!$E$12</f>
        <v>11.36000076590383</v>
      </c>
      <c r="P10" s="52">
        <f>H10/($H$12)*'From g0506'!$O$22</f>
        <v>0.38490964356718249</v>
      </c>
      <c r="Q10" s="52">
        <f>H10/($H$12)*'From g0506'!$O$24</f>
        <v>0.42773673218594643</v>
      </c>
      <c r="R10" s="110">
        <f t="shared" si="0"/>
        <v>45.180337723999997</v>
      </c>
      <c r="S10" s="65">
        <f>G10/$G$12*'From g0506'!$G$23</f>
        <v>17.551612325696187</v>
      </c>
    </row>
    <row r="11" spans="1:19">
      <c r="A11" s="128"/>
      <c r="B11" s="66" t="s">
        <v>98</v>
      </c>
      <c r="C11" s="21" t="s">
        <v>179</v>
      </c>
      <c r="D11" s="36">
        <f>SUMIF('2005 PIT'!$B$10:$B$68,'PIT Aggregation'!$B11,'2005 PIT'!$CD$10:$CD$68)*1000</f>
        <v>192496000</v>
      </c>
      <c r="E11" s="38">
        <f>SUMIF('2005 PIT'!$B$10:$B$68,'PIT Aggregation'!$B11,'2005 PIT'!$J$10:$J$68)*1000</f>
        <v>27430015000</v>
      </c>
      <c r="F11" s="38">
        <f>SUMIF('2005 PIT'!$B$12:$B$68,'PIT Aggregation'!$B11,'2005 PIT'!$C$12:$C$68)</f>
        <v>520567</v>
      </c>
      <c r="G11" s="38">
        <f>SUMIF('2005 PIT'!$B$10:$B$68,'PIT Aggregation'!$B11,'2005 PIT'!$L$10:$L$68)*1000</f>
        <v>137780667000</v>
      </c>
      <c r="H11" s="38">
        <f>SUMIF('2005 PIT'!$B$10:$B$68,'PIT Aggregation'!$B11,'2005 PIT'!$E$10:$E$68)*1000</f>
        <v>339793267000</v>
      </c>
      <c r="I11" s="54">
        <f>SUMIF('Fed tax calculations'!$B$4:$B$62,'PIT Aggregation'!B11,'Fed tax calculations'!$H$4:$H$62)</f>
        <v>105428837816.5</v>
      </c>
      <c r="J11" s="52">
        <f>H11/($H$12)*'From g0506'!$G$10</f>
        <v>0.76207014590580113</v>
      </c>
      <c r="K11" s="53">
        <f>H11/($H$12)*'From g0506'!$G$11</f>
        <v>3.4412568484350263</v>
      </c>
      <c r="L11" s="55">
        <f>D11*'From g0506'!$G$7/'PIT Aggregation'!$D$12</f>
        <v>3.1291471656908936</v>
      </c>
      <c r="M11" s="24">
        <f>H11/($H$12)*'From g0506'!$O$13</f>
        <v>0.39730126245956154</v>
      </c>
      <c r="N11" s="55">
        <f>'From g0506'!O11</f>
        <v>3.7859999999999999E-3</v>
      </c>
      <c r="O11" s="55">
        <f>E11*'From g0506'!$O$20/'PIT Aggregation'!$E$12</f>
        <v>32.574526773590129</v>
      </c>
      <c r="P11" s="52">
        <f>H11/($H$12)*'From g0506'!$O$22</f>
        <v>0.57370237690399517</v>
      </c>
      <c r="Q11" s="52">
        <f>H11/($H$12)*'From g0506'!$O$24</f>
        <v>0.63753554644674382</v>
      </c>
      <c r="R11" s="110">
        <f t="shared" si="0"/>
        <v>105.42883781650001</v>
      </c>
      <c r="S11" s="67">
        <f>G11/$G$12*'From g0506'!$G$23</f>
        <v>13.660242425337049</v>
      </c>
    </row>
    <row r="12" spans="1:19">
      <c r="B12" s="68" t="s">
        <v>163</v>
      </c>
      <c r="C12" s="22"/>
      <c r="D12" s="49">
        <f>SUM(D4:D11)</f>
        <v>1717948000</v>
      </c>
      <c r="E12" s="49">
        <f>SUM(E4:E11)</f>
        <v>43130650000</v>
      </c>
      <c r="F12" s="49">
        <f>SUM(F4:F11)</f>
        <v>14087896</v>
      </c>
      <c r="G12" s="49">
        <f>SUM(G4:G11)</f>
        <v>625841939000</v>
      </c>
      <c r="H12" s="49">
        <f t="shared" ref="H12:M12" si="1">SUM(H4:H11)</f>
        <v>948767694000</v>
      </c>
      <c r="I12" s="37">
        <f t="shared" si="1"/>
        <v>203885613510.5</v>
      </c>
      <c r="J12" s="45">
        <f t="shared" si="1"/>
        <v>2.1278453848742402</v>
      </c>
      <c r="K12" s="45">
        <f t="shared" si="1"/>
        <v>9.6086463200914665</v>
      </c>
      <c r="L12" s="53">
        <f t="shared" si="1"/>
        <v>27.926357508749994</v>
      </c>
      <c r="M12" s="45">
        <f t="shared" si="1"/>
        <v>1.1093409999999999</v>
      </c>
      <c r="N12" s="56">
        <f>N11</f>
        <v>3.7859999999999999E-3</v>
      </c>
      <c r="O12" s="45">
        <f>SUM(O4:O11)</f>
        <v>51.219823000000005</v>
      </c>
      <c r="P12" s="56">
        <f>SUM(P4:P11)</f>
        <v>1.6018866000000003</v>
      </c>
      <c r="Q12" s="56">
        <f>SUM(Q4:Q11)</f>
        <v>1.7801210000000001</v>
      </c>
      <c r="R12" s="56">
        <f>SUM(R4:R11)</f>
        <v>203.88561351049998</v>
      </c>
      <c r="S12" s="64">
        <f>SUM(S4:S11)</f>
        <v>62.049000000000007</v>
      </c>
    </row>
    <row r="13" spans="1:19" ht="15.75" thickBot="1">
      <c r="B13" s="69" t="s">
        <v>164</v>
      </c>
      <c r="C13" s="70"/>
      <c r="D13" s="71">
        <f>D12-'2005 PIT'!$CD$69*1000</f>
        <v>2000</v>
      </c>
      <c r="E13" s="71">
        <f>E12-'2005 PIT'!$J$69*1000</f>
        <v>-4000</v>
      </c>
      <c r="F13" s="71">
        <f>F12-'2005 PIT'!$C$69</f>
        <v>0</v>
      </c>
      <c r="G13" s="71">
        <f>G12-'2005 PIT'!$L$69*1000</f>
        <v>-1000</v>
      </c>
      <c r="H13" s="72">
        <f>H12-'2005 PIT'!$E$69*1000</f>
        <v>2000</v>
      </c>
      <c r="I13" s="71">
        <f>I12-'Fed tax calculations'!$H$63</f>
        <v>0</v>
      </c>
      <c r="J13" s="73">
        <f>J12-'From g0506'!$G$10</f>
        <v>0</v>
      </c>
      <c r="K13" s="73">
        <f>K12-'From g0506'!$G$11</f>
        <v>0</v>
      </c>
      <c r="L13" s="73">
        <f>L12-'From g0506'!$G$7</f>
        <v>0</v>
      </c>
      <c r="M13" s="73">
        <f>M12-'From g0506'!$O$13</f>
        <v>0</v>
      </c>
      <c r="N13" s="74">
        <f>N12-'From g0506'!$O$11</f>
        <v>0</v>
      </c>
      <c r="O13" s="73">
        <f>'From g0506'!$O$20-$O$12</f>
        <v>0</v>
      </c>
      <c r="P13" s="74">
        <f>P12-'From g0506'!$O$22</f>
        <v>0</v>
      </c>
      <c r="Q13" s="74">
        <f>Q12-'From g0506'!$O$24</f>
        <v>0</v>
      </c>
      <c r="R13" s="111">
        <f>R12-(I12)/1000000000</f>
        <v>0</v>
      </c>
      <c r="S13" s="75">
        <f>S12-'From g0506'!$G$23</f>
        <v>0</v>
      </c>
    </row>
    <row r="14" spans="1:19">
      <c r="G14" s="4"/>
    </row>
    <row r="15" spans="1:19">
      <c r="A15" s="128"/>
      <c r="J15" s="44"/>
    </row>
    <row r="17" spans="1:19">
      <c r="B17" s="122" t="s">
        <v>244</v>
      </c>
    </row>
    <row r="18" spans="1:19" ht="15.75" thickBot="1"/>
    <row r="19" spans="1:19" ht="30">
      <c r="B19" s="57" t="s">
        <v>91</v>
      </c>
      <c r="C19" s="58" t="s">
        <v>93</v>
      </c>
      <c r="D19" s="123" t="s">
        <v>99</v>
      </c>
      <c r="E19" s="112" t="s">
        <v>100</v>
      </c>
      <c r="F19" s="112" t="s">
        <v>101</v>
      </c>
      <c r="G19" s="112" t="s">
        <v>9</v>
      </c>
      <c r="H19" s="112" t="s">
        <v>102</v>
      </c>
      <c r="I19" s="112" t="s">
        <v>235</v>
      </c>
      <c r="J19" s="78" t="s">
        <v>103</v>
      </c>
      <c r="K19" s="78" t="s">
        <v>237</v>
      </c>
      <c r="L19" s="78" t="s">
        <v>195</v>
      </c>
      <c r="M19" s="78" t="s">
        <v>104</v>
      </c>
      <c r="N19" s="78" t="s">
        <v>105</v>
      </c>
      <c r="O19" s="78" t="s">
        <v>218</v>
      </c>
      <c r="P19" s="78" t="s">
        <v>106</v>
      </c>
      <c r="Q19" s="78" t="s">
        <v>107</v>
      </c>
      <c r="R19" s="124" t="s">
        <v>233</v>
      </c>
      <c r="S19" s="125" t="s">
        <v>108</v>
      </c>
    </row>
    <row r="20" spans="1:19">
      <c r="A20" s="128">
        <f t="shared" ref="A20:A25" si="2">F20/$F$27</f>
        <v>0.20097976305333315</v>
      </c>
      <c r="B20" s="63" t="s">
        <v>92</v>
      </c>
      <c r="C20" s="30" t="s">
        <v>245</v>
      </c>
      <c r="D20" s="34">
        <f t="shared" ref="D20:S20" si="3">D5+D4</f>
        <v>44660000</v>
      </c>
      <c r="E20" s="49">
        <f t="shared" si="3"/>
        <v>24776000</v>
      </c>
      <c r="F20" s="49">
        <f t="shared" si="3"/>
        <v>2831382</v>
      </c>
      <c r="G20" s="49">
        <f t="shared" si="3"/>
        <v>15422775000</v>
      </c>
      <c r="H20" s="49">
        <f t="shared" si="3"/>
        <v>8494589000</v>
      </c>
      <c r="I20" s="49">
        <f t="shared" si="3"/>
        <v>1928609100</v>
      </c>
      <c r="J20" s="45">
        <f>J5+J4</f>
        <v>1.9051209389148418E-2</v>
      </c>
      <c r="K20" s="45">
        <f t="shared" si="3"/>
        <v>8.6028963519429721E-2</v>
      </c>
      <c r="L20" s="45">
        <f t="shared" si="3"/>
        <v>0.72597722768138206</v>
      </c>
      <c r="M20" s="45">
        <f t="shared" si="3"/>
        <v>9.9322478151843557E-3</v>
      </c>
      <c r="N20" s="45">
        <f t="shared" si="3"/>
        <v>0</v>
      </c>
      <c r="O20" s="45">
        <f t="shared" si="3"/>
        <v>2.9422750054729066E-2</v>
      </c>
      <c r="P20" s="45">
        <f t="shared" si="3"/>
        <v>1.4342149693397345E-2</v>
      </c>
      <c r="Q20" s="45">
        <f t="shared" si="3"/>
        <v>1.5937933343321661E-2</v>
      </c>
      <c r="R20" s="45">
        <f t="shared" si="3"/>
        <v>1.9286091000000001</v>
      </c>
      <c r="S20" s="126">
        <f t="shared" si="3"/>
        <v>1.5290885866551047</v>
      </c>
    </row>
    <row r="21" spans="1:19">
      <c r="A21" s="128">
        <f t="shared" si="2"/>
        <v>0.26482307932994392</v>
      </c>
      <c r="B21" s="63" t="s">
        <v>94</v>
      </c>
      <c r="C21" s="30" t="s">
        <v>174</v>
      </c>
      <c r="D21" s="35">
        <f t="shared" ref="D21:D26" si="4">D6</f>
        <v>146908000</v>
      </c>
      <c r="E21" s="37">
        <f t="shared" ref="E21:S21" si="5">E6</f>
        <v>396315000</v>
      </c>
      <c r="F21" s="37">
        <f t="shared" si="5"/>
        <v>3730800</v>
      </c>
      <c r="G21" s="37">
        <f t="shared" si="5"/>
        <v>63523993000</v>
      </c>
      <c r="H21" s="37">
        <f t="shared" si="5"/>
        <v>81870492000</v>
      </c>
      <c r="I21" s="37">
        <f t="shared" si="5"/>
        <v>9354752600</v>
      </c>
      <c r="J21" s="52">
        <f t="shared" si="5"/>
        <v>0.18361475592104573</v>
      </c>
      <c r="K21" s="52">
        <f t="shared" si="5"/>
        <v>0.82914353708999489</v>
      </c>
      <c r="L21" s="52">
        <f t="shared" si="5"/>
        <v>2.3880846969148339</v>
      </c>
      <c r="M21" s="52">
        <f t="shared" si="5"/>
        <v>9.5726587277509045E-2</v>
      </c>
      <c r="N21" s="52">
        <f t="shared" si="5"/>
        <v>0</v>
      </c>
      <c r="O21" s="52">
        <f t="shared" si="5"/>
        <v>0.47064405827978484</v>
      </c>
      <c r="P21" s="52">
        <f t="shared" si="5"/>
        <v>0.13822903635903863</v>
      </c>
      <c r="Q21" s="52">
        <f t="shared" si="5"/>
        <v>0.15360913215235594</v>
      </c>
      <c r="R21" s="52">
        <f t="shared" si="5"/>
        <v>9.3547525999999994</v>
      </c>
      <c r="S21" s="65">
        <f t="shared" si="5"/>
        <v>6.2980762330422859</v>
      </c>
    </row>
    <row r="22" spans="1:19">
      <c r="A22" s="128">
        <f t="shared" si="2"/>
        <v>0.18425973615932428</v>
      </c>
      <c r="B22" s="63" t="s">
        <v>95</v>
      </c>
      <c r="C22" s="30" t="s">
        <v>175</v>
      </c>
      <c r="D22" s="35">
        <f t="shared" si="4"/>
        <v>265097000</v>
      </c>
      <c r="E22" s="37">
        <f t="shared" ref="E22:S22" si="6">E7</f>
        <v>1388904000</v>
      </c>
      <c r="F22" s="37">
        <f t="shared" si="6"/>
        <v>2595832</v>
      </c>
      <c r="G22" s="37">
        <f t="shared" si="6"/>
        <v>85572957000</v>
      </c>
      <c r="H22" s="37">
        <f t="shared" si="6"/>
        <v>107225930000</v>
      </c>
      <c r="I22" s="37">
        <f t="shared" si="6"/>
        <v>14028431440</v>
      </c>
      <c r="J22" s="52">
        <f t="shared" si="6"/>
        <v>0.24048057467832409</v>
      </c>
      <c r="K22" s="52">
        <f t="shared" si="6"/>
        <v>1.085930775498017</v>
      </c>
      <c r="L22" s="52">
        <f t="shared" si="6"/>
        <v>4.3093234466334822</v>
      </c>
      <c r="M22" s="52">
        <f t="shared" si="6"/>
        <v>0.1253732828008054</v>
      </c>
      <c r="N22" s="52">
        <f t="shared" si="6"/>
        <v>0</v>
      </c>
      <c r="O22" s="52">
        <f t="shared" si="6"/>
        <v>1.6493935761225951</v>
      </c>
      <c r="P22" s="52">
        <f t="shared" si="6"/>
        <v>0.18103881648349845</v>
      </c>
      <c r="Q22" s="52">
        <f t="shared" si="6"/>
        <v>0.20118215548929724</v>
      </c>
      <c r="R22" s="52">
        <f t="shared" si="6"/>
        <v>14.02843144</v>
      </c>
      <c r="S22" s="65">
        <f t="shared" si="6"/>
        <v>8.4841172794797313</v>
      </c>
    </row>
    <row r="23" spans="1:19">
      <c r="A23" s="128">
        <f t="shared" si="2"/>
        <v>0.11056988211724447</v>
      </c>
      <c r="B23" s="63" t="s">
        <v>96</v>
      </c>
      <c r="C23" s="30" t="s">
        <v>176</v>
      </c>
      <c r="D23" s="35">
        <f t="shared" si="4"/>
        <v>291007000</v>
      </c>
      <c r="E23" s="37">
        <f t="shared" ref="E23:S23" si="7">E8</f>
        <v>1955854000</v>
      </c>
      <c r="F23" s="37">
        <f t="shared" si="7"/>
        <v>1557697</v>
      </c>
      <c r="G23" s="37">
        <f t="shared" si="7"/>
        <v>76353136000</v>
      </c>
      <c r="H23" s="37">
        <f t="shared" si="7"/>
        <v>95890446000</v>
      </c>
      <c r="I23" s="37">
        <f t="shared" si="7"/>
        <v>13537740604.999998</v>
      </c>
      <c r="J23" s="52">
        <f t="shared" si="7"/>
        <v>0.21505795809130129</v>
      </c>
      <c r="K23" s="52">
        <f t="shared" si="7"/>
        <v>0.97113064337731292</v>
      </c>
      <c r="L23" s="52">
        <f t="shared" si="7"/>
        <v>4.7305072793523504</v>
      </c>
      <c r="M23" s="52">
        <f t="shared" si="7"/>
        <v>0.11211933535342952</v>
      </c>
      <c r="N23" s="52">
        <f t="shared" si="7"/>
        <v>0</v>
      </c>
      <c r="O23" s="52">
        <f t="shared" si="7"/>
        <v>2.3226753061649199</v>
      </c>
      <c r="P23" s="52">
        <f t="shared" si="7"/>
        <v>0.16190013792293356</v>
      </c>
      <c r="Q23" s="52">
        <f t="shared" si="7"/>
        <v>0.17991400603482816</v>
      </c>
      <c r="R23" s="52">
        <f t="shared" si="7"/>
        <v>13.537740604999998</v>
      </c>
      <c r="S23" s="65">
        <f t="shared" si="7"/>
        <v>7.5700195855107122</v>
      </c>
    </row>
    <row r="24" spans="1:19">
      <c r="A24" s="128">
        <f t="shared" si="2"/>
        <v>7.6126697698506579E-2</v>
      </c>
      <c r="B24" s="63" t="s">
        <v>97</v>
      </c>
      <c r="C24" s="30" t="s">
        <v>177</v>
      </c>
      <c r="D24" s="35">
        <f t="shared" si="4"/>
        <v>250142000</v>
      </c>
      <c r="E24" s="37">
        <f t="shared" ref="E24:S24" si="8">E9</f>
        <v>2368876000</v>
      </c>
      <c r="F24" s="37">
        <f t="shared" si="8"/>
        <v>1072465</v>
      </c>
      <c r="G24" s="37">
        <f t="shared" si="8"/>
        <v>70158401000</v>
      </c>
      <c r="H24" s="37">
        <f t="shared" si="8"/>
        <v>87518134000</v>
      </c>
      <c r="I24" s="37">
        <f t="shared" si="8"/>
        <v>14426904225</v>
      </c>
      <c r="J24" s="52">
        <f t="shared" si="8"/>
        <v>0.19628098501075791</v>
      </c>
      <c r="K24" s="52">
        <f t="shared" si="8"/>
        <v>0.88634004036858771</v>
      </c>
      <c r="L24" s="52">
        <f t="shared" si="8"/>
        <v>4.0662202348113805</v>
      </c>
      <c r="M24" s="52">
        <f t="shared" si="8"/>
        <v>0.10233005919539034</v>
      </c>
      <c r="N24" s="52">
        <f t="shared" si="8"/>
        <v>0</v>
      </c>
      <c r="O24" s="52">
        <f t="shared" si="8"/>
        <v>2.8131597698840154</v>
      </c>
      <c r="P24" s="52">
        <f t="shared" si="8"/>
        <v>0.14776443906995471</v>
      </c>
      <c r="Q24" s="52">
        <f t="shared" si="8"/>
        <v>0.16420549434750673</v>
      </c>
      <c r="R24" s="52">
        <f t="shared" si="8"/>
        <v>14.426904224999999</v>
      </c>
      <c r="S24" s="65">
        <f t="shared" si="8"/>
        <v>6.9558435642789362</v>
      </c>
    </row>
    <row r="25" spans="1:19">
      <c r="A25" s="128">
        <f t="shared" si="2"/>
        <v>0.12628947573150739</v>
      </c>
      <c r="B25" s="63" t="s">
        <v>246</v>
      </c>
      <c r="C25" s="30" t="s">
        <v>178</v>
      </c>
      <c r="D25" s="35">
        <f t="shared" si="4"/>
        <v>527638000</v>
      </c>
      <c r="E25" s="37">
        <f t="shared" ref="E25:S25" si="9">E10</f>
        <v>9565910000</v>
      </c>
      <c r="F25" s="37">
        <f>F10</f>
        <v>1779153</v>
      </c>
      <c r="G25" s="37">
        <f t="shared" si="9"/>
        <v>177030010000</v>
      </c>
      <c r="H25" s="37">
        <f t="shared" si="9"/>
        <v>227974836000</v>
      </c>
      <c r="I25" s="37">
        <f>I10</f>
        <v>45180337724</v>
      </c>
      <c r="J25" s="52">
        <f t="shared" si="9"/>
        <v>0.51128975587786174</v>
      </c>
      <c r="K25" s="52">
        <f t="shared" si="9"/>
        <v>2.3088155118030986</v>
      </c>
      <c r="L25" s="52">
        <f t="shared" si="9"/>
        <v>8.5770974576656762</v>
      </c>
      <c r="M25" s="52">
        <f t="shared" si="9"/>
        <v>0.26655822509811972</v>
      </c>
      <c r="N25" s="52">
        <f t="shared" si="9"/>
        <v>0</v>
      </c>
      <c r="O25" s="52">
        <f t="shared" si="9"/>
        <v>11.36000076590383</v>
      </c>
      <c r="P25" s="52">
        <f t="shared" si="9"/>
        <v>0.38490964356718249</v>
      </c>
      <c r="Q25" s="52">
        <f t="shared" si="9"/>
        <v>0.42773673218594643</v>
      </c>
      <c r="R25" s="52">
        <f t="shared" si="9"/>
        <v>45.180337723999997</v>
      </c>
      <c r="S25" s="65">
        <f t="shared" si="9"/>
        <v>17.551612325696187</v>
      </c>
    </row>
    <row r="26" spans="1:19">
      <c r="A26" s="129">
        <f>F26/$F$27</f>
        <v>3.6951365910140165E-2</v>
      </c>
      <c r="B26" s="66" t="s">
        <v>98</v>
      </c>
      <c r="C26" s="21" t="s">
        <v>179</v>
      </c>
      <c r="D26" s="36">
        <f t="shared" si="4"/>
        <v>192496000</v>
      </c>
      <c r="E26" s="38">
        <f t="shared" ref="E26:S26" si="10">E11</f>
        <v>27430015000</v>
      </c>
      <c r="F26" s="38">
        <f t="shared" si="10"/>
        <v>520567</v>
      </c>
      <c r="G26" s="38">
        <f t="shared" si="10"/>
        <v>137780667000</v>
      </c>
      <c r="H26" s="38">
        <f t="shared" si="10"/>
        <v>339793267000</v>
      </c>
      <c r="I26" s="38">
        <f t="shared" si="10"/>
        <v>105428837816.5</v>
      </c>
      <c r="J26" s="55">
        <f t="shared" si="10"/>
        <v>0.76207014590580113</v>
      </c>
      <c r="K26" s="55">
        <f t="shared" si="10"/>
        <v>3.4412568484350263</v>
      </c>
      <c r="L26" s="55">
        <f t="shared" si="10"/>
        <v>3.1291471656908936</v>
      </c>
      <c r="M26" s="55">
        <f t="shared" si="10"/>
        <v>0.39730126245956154</v>
      </c>
      <c r="N26" s="55">
        <f t="shared" si="10"/>
        <v>3.7859999999999999E-3</v>
      </c>
      <c r="O26" s="55">
        <f t="shared" si="10"/>
        <v>32.574526773590129</v>
      </c>
      <c r="P26" s="55">
        <f t="shared" si="10"/>
        <v>0.57370237690399517</v>
      </c>
      <c r="Q26" s="55">
        <f t="shared" si="10"/>
        <v>0.63753554644674382</v>
      </c>
      <c r="R26" s="55">
        <f t="shared" si="10"/>
        <v>105.42883781650001</v>
      </c>
      <c r="S26" s="67">
        <f t="shared" si="10"/>
        <v>13.660242425337049</v>
      </c>
    </row>
    <row r="27" spans="1:19">
      <c r="A27" s="128">
        <f>SUM(A20:A26)</f>
        <v>0.99999999999999989</v>
      </c>
      <c r="B27" s="68" t="s">
        <v>163</v>
      </c>
      <c r="C27" s="24"/>
      <c r="D27" s="37">
        <f>SUM(D20:D26)</f>
        <v>1717948000</v>
      </c>
      <c r="E27" s="37">
        <f t="shared" ref="E27:S27" si="11">SUM(E20:E26)</f>
        <v>43130650000</v>
      </c>
      <c r="F27" s="37">
        <f t="shared" si="11"/>
        <v>14087896</v>
      </c>
      <c r="G27" s="37">
        <f t="shared" si="11"/>
        <v>625841939000</v>
      </c>
      <c r="H27" s="37">
        <f t="shared" si="11"/>
        <v>948767694000</v>
      </c>
      <c r="I27" s="37">
        <f t="shared" si="11"/>
        <v>203885613510.5</v>
      </c>
      <c r="J27" s="53">
        <f t="shared" si="11"/>
        <v>2.1278453848742402</v>
      </c>
      <c r="K27" s="53">
        <f t="shared" si="11"/>
        <v>9.6086463200914665</v>
      </c>
      <c r="L27" s="53">
        <f t="shared" si="11"/>
        <v>27.926357508749994</v>
      </c>
      <c r="M27" s="53">
        <f t="shared" si="11"/>
        <v>1.1093409999999999</v>
      </c>
      <c r="N27" s="53">
        <f t="shared" si="11"/>
        <v>3.7859999999999999E-3</v>
      </c>
      <c r="O27" s="53">
        <f t="shared" si="11"/>
        <v>51.219823000000005</v>
      </c>
      <c r="P27" s="53">
        <f t="shared" si="11"/>
        <v>1.6018866000000003</v>
      </c>
      <c r="Q27" s="53">
        <f t="shared" si="11"/>
        <v>1.7801210000000001</v>
      </c>
      <c r="R27" s="53">
        <f t="shared" si="11"/>
        <v>203.88561351049998</v>
      </c>
      <c r="S27" s="127">
        <f t="shared" si="11"/>
        <v>62.049000000000007</v>
      </c>
    </row>
    <row r="28" spans="1:19" ht="15.75" thickBot="1">
      <c r="B28" s="69" t="s">
        <v>164</v>
      </c>
      <c r="C28" s="70"/>
      <c r="D28" s="71">
        <f>D27-'2005 PIT'!$CD$69*1000</f>
        <v>2000</v>
      </c>
      <c r="E28" s="71">
        <f>E27-'2005 PIT'!$J$69*1000</f>
        <v>-4000</v>
      </c>
      <c r="F28" s="71">
        <f>F27-'2005 PIT'!$C$69</f>
        <v>0</v>
      </c>
      <c r="G28" s="71">
        <f>G27-'2005 PIT'!$L$69*1000</f>
        <v>-1000</v>
      </c>
      <c r="H28" s="72">
        <f>H27-'2005 PIT'!$E$69*1000</f>
        <v>2000</v>
      </c>
      <c r="I28" s="71">
        <f>I27-'Fed tax calculations'!$H$63</f>
        <v>0</v>
      </c>
      <c r="J28" s="73">
        <f>J27-'From g0506'!$G$10</f>
        <v>0</v>
      </c>
      <c r="K28" s="73">
        <f>K27-'From g0506'!$G$11</f>
        <v>0</v>
      </c>
      <c r="L28" s="73">
        <f>L27-'From g0506'!$G$7</f>
        <v>0</v>
      </c>
      <c r="M28" s="73">
        <f>M27-'From g0506'!$O$13</f>
        <v>0</v>
      </c>
      <c r="N28" s="74">
        <f>N27-'From g0506'!$O$11</f>
        <v>0</v>
      </c>
      <c r="O28" s="73">
        <f>'From g0506'!$O$20-$O$12</f>
        <v>0</v>
      </c>
      <c r="P28" s="74">
        <f>P27-'From g0506'!$O$22</f>
        <v>0</v>
      </c>
      <c r="Q28" s="74">
        <f>Q27-'From g0506'!$O$24</f>
        <v>0</v>
      </c>
      <c r="R28" s="111">
        <f>R27-(I27)/1000000000</f>
        <v>0</v>
      </c>
      <c r="S28" s="75">
        <f>S27-'From g0506'!$G$23</f>
        <v>0</v>
      </c>
    </row>
    <row r="31" spans="1:19">
      <c r="F31" s="4"/>
      <c r="H31" s="4"/>
    </row>
    <row r="32" spans="1:19">
      <c r="F32" s="4"/>
    </row>
    <row r="33" spans="6:6">
      <c r="F33" s="4"/>
    </row>
    <row r="34" spans="6:6">
      <c r="F34" s="4"/>
    </row>
    <row r="35" spans="6:6">
      <c r="F35" s="4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7"/>
  <sheetViews>
    <sheetView workbookViewId="0"/>
  </sheetViews>
  <sheetFormatPr defaultRowHeight="15"/>
  <cols>
    <col min="2" max="2" width="22.28515625" customWidth="1"/>
    <col min="3" max="7" width="12.7109375" customWidth="1"/>
    <col min="9" max="9" width="16.42578125" customWidth="1"/>
    <col min="10" max="10" width="13.140625" customWidth="1"/>
    <col min="11" max="11" width="11.85546875" customWidth="1"/>
    <col min="12" max="12" width="11.42578125" customWidth="1"/>
    <col min="14" max="14" width="12.140625" customWidth="1"/>
    <col min="15" max="15" width="11.140625" customWidth="1"/>
  </cols>
  <sheetData>
    <row r="1" spans="2:15" ht="15.75">
      <c r="B1" s="86" t="s">
        <v>234</v>
      </c>
    </row>
    <row r="2" spans="2:15" ht="15.75" thickBot="1"/>
    <row r="3" spans="2:15" ht="15.75" thickBot="1">
      <c r="I3" s="87" t="s">
        <v>198</v>
      </c>
      <c r="J3" s="88"/>
      <c r="K3" s="88"/>
      <c r="L3" s="88"/>
      <c r="M3" s="88"/>
      <c r="N3" s="88"/>
      <c r="O3" s="89"/>
    </row>
    <row r="4" spans="2:15">
      <c r="B4" s="87" t="s">
        <v>191</v>
      </c>
      <c r="C4" s="88"/>
      <c r="D4" s="88"/>
      <c r="E4" s="88"/>
      <c r="F4" s="88"/>
      <c r="G4" s="89"/>
      <c r="I4" s="63" t="s">
        <v>199</v>
      </c>
      <c r="J4" s="24"/>
      <c r="K4" s="24"/>
      <c r="L4" s="24"/>
      <c r="M4" s="24"/>
      <c r="N4" s="24"/>
      <c r="O4" s="90"/>
    </row>
    <row r="5" spans="2:15">
      <c r="B5" s="63" t="s">
        <v>192</v>
      </c>
      <c r="C5" s="24"/>
      <c r="D5" s="24"/>
      <c r="E5" s="24"/>
      <c r="F5" s="24"/>
      <c r="G5" s="90"/>
      <c r="I5" s="63"/>
      <c r="J5" s="24"/>
      <c r="K5" s="24"/>
      <c r="L5" s="24"/>
      <c r="M5" s="24"/>
      <c r="N5" s="24"/>
      <c r="O5" s="90"/>
    </row>
    <row r="6" spans="2:15">
      <c r="B6" s="63"/>
      <c r="C6" s="41" t="s">
        <v>163</v>
      </c>
      <c r="D6" s="41" t="s">
        <v>193</v>
      </c>
      <c r="E6" s="41" t="s">
        <v>194</v>
      </c>
      <c r="F6" s="41" t="s">
        <v>193</v>
      </c>
      <c r="G6" s="91" t="s">
        <v>194</v>
      </c>
      <c r="I6" s="103" t="s">
        <v>200</v>
      </c>
      <c r="J6" s="46" t="s">
        <v>201</v>
      </c>
      <c r="K6" s="47" t="s">
        <v>202</v>
      </c>
      <c r="L6" s="46" t="s">
        <v>203</v>
      </c>
      <c r="M6" s="47" t="s">
        <v>204</v>
      </c>
      <c r="N6" s="46" t="s">
        <v>205</v>
      </c>
      <c r="O6" s="104" t="s">
        <v>206</v>
      </c>
    </row>
    <row r="7" spans="2:15">
      <c r="B7" s="92" t="s">
        <v>195</v>
      </c>
      <c r="C7" s="42">
        <v>37.235143344999997</v>
      </c>
      <c r="D7" s="22">
        <v>0.25</v>
      </c>
      <c r="E7" s="17">
        <v>0.75</v>
      </c>
      <c r="F7" s="16">
        <v>9.3087858362499993</v>
      </c>
      <c r="G7" s="93">
        <v>27.926357508749998</v>
      </c>
      <c r="I7" s="105" t="s">
        <v>207</v>
      </c>
      <c r="J7" s="16">
        <v>10.316466999999999</v>
      </c>
      <c r="K7" s="17">
        <v>0</v>
      </c>
      <c r="L7" s="16">
        <v>1</v>
      </c>
      <c r="M7" s="17">
        <v>0</v>
      </c>
      <c r="N7" s="16">
        <v>10.316466999999999</v>
      </c>
      <c r="O7" s="93">
        <v>0</v>
      </c>
    </row>
    <row r="8" spans="2:15">
      <c r="B8" s="94" t="s">
        <v>196</v>
      </c>
      <c r="C8" s="43">
        <v>8.3912937759999995</v>
      </c>
      <c r="D8" s="24">
        <v>1</v>
      </c>
      <c r="E8" s="30">
        <v>0</v>
      </c>
      <c r="F8" s="23">
        <v>8.3912937759999995</v>
      </c>
      <c r="G8" s="90">
        <v>0</v>
      </c>
      <c r="I8" s="106" t="s">
        <v>208</v>
      </c>
      <c r="J8" s="23">
        <v>0.318276</v>
      </c>
      <c r="K8" s="30">
        <v>4.5927000000000003E-2</v>
      </c>
      <c r="L8" s="23">
        <v>1</v>
      </c>
      <c r="M8" s="30">
        <v>0</v>
      </c>
      <c r="N8" s="23">
        <v>0.364203</v>
      </c>
      <c r="O8" s="90">
        <v>0</v>
      </c>
    </row>
    <row r="9" spans="2:15">
      <c r="B9" s="94" t="s">
        <v>197</v>
      </c>
      <c r="C9" s="43">
        <v>4.424073792664613</v>
      </c>
      <c r="D9" s="24">
        <v>1</v>
      </c>
      <c r="E9" s="30">
        <v>0</v>
      </c>
      <c r="F9" s="23">
        <v>4.424073792664613</v>
      </c>
      <c r="G9" s="90">
        <v>0</v>
      </c>
      <c r="I9" s="106" t="s">
        <v>209</v>
      </c>
      <c r="J9" s="23">
        <v>0.118022</v>
      </c>
      <c r="K9" s="30">
        <v>0.97006099999999995</v>
      </c>
      <c r="L9" s="23">
        <v>1</v>
      </c>
      <c r="M9" s="30">
        <v>0</v>
      </c>
      <c r="N9" s="23">
        <v>1.0880829999999999</v>
      </c>
      <c r="O9" s="90">
        <v>0</v>
      </c>
    </row>
    <row r="10" spans="2:15">
      <c r="B10" s="94" t="s">
        <v>103</v>
      </c>
      <c r="C10" s="43">
        <v>2.1278453848742402</v>
      </c>
      <c r="D10" s="24">
        <v>0</v>
      </c>
      <c r="E10" s="30">
        <v>1</v>
      </c>
      <c r="F10" s="23">
        <v>0</v>
      </c>
      <c r="G10" s="90">
        <v>2.1278453848742402</v>
      </c>
      <c r="I10" s="106" t="s">
        <v>210</v>
      </c>
      <c r="J10" s="23">
        <v>0</v>
      </c>
      <c r="K10" s="30">
        <v>0.55042800000000003</v>
      </c>
      <c r="L10" s="23">
        <v>0.9</v>
      </c>
      <c r="M10" s="30">
        <v>0.1</v>
      </c>
      <c r="N10" s="23">
        <v>0.49538520000000003</v>
      </c>
      <c r="O10" s="90">
        <v>5.5042800000000003E-2</v>
      </c>
    </row>
    <row r="11" spans="2:15">
      <c r="B11" s="94" t="s">
        <v>237</v>
      </c>
      <c r="C11" s="43">
        <v>12.811528426788621</v>
      </c>
      <c r="D11" s="24">
        <v>0.25</v>
      </c>
      <c r="E11" s="30">
        <v>0.75</v>
      </c>
      <c r="F11" s="23">
        <v>3.2028821066971553</v>
      </c>
      <c r="G11" s="90">
        <v>9.6086463200914665</v>
      </c>
      <c r="I11" s="106" t="s">
        <v>105</v>
      </c>
      <c r="J11" s="23">
        <v>3.7859999999999999E-3</v>
      </c>
      <c r="K11" s="30">
        <v>0</v>
      </c>
      <c r="L11" s="23">
        <v>0</v>
      </c>
      <c r="M11" s="30">
        <v>1</v>
      </c>
      <c r="N11" s="23">
        <v>0</v>
      </c>
      <c r="O11" s="90">
        <v>3.7859999999999999E-3</v>
      </c>
    </row>
    <row r="12" spans="2:15">
      <c r="B12" s="68" t="s">
        <v>163</v>
      </c>
      <c r="C12" s="22">
        <v>64.989884725327471</v>
      </c>
      <c r="D12" s="22"/>
      <c r="E12" s="22"/>
      <c r="F12" s="22">
        <v>25.327035511611772</v>
      </c>
      <c r="G12" s="93">
        <v>39.662849213715702</v>
      </c>
      <c r="I12" s="106" t="s">
        <v>211</v>
      </c>
      <c r="J12" s="23">
        <v>0</v>
      </c>
      <c r="K12" s="30">
        <v>2.8429530000000001</v>
      </c>
      <c r="L12" s="23">
        <v>0.2</v>
      </c>
      <c r="M12" s="30">
        <v>0.8</v>
      </c>
      <c r="N12" s="23">
        <v>0.56859060000000006</v>
      </c>
      <c r="O12" s="90">
        <v>2.2743624000000002</v>
      </c>
    </row>
    <row r="13" spans="2:15" ht="15.75" thickBot="1">
      <c r="B13" s="69" t="s">
        <v>164</v>
      </c>
      <c r="C13" s="70">
        <v>64.989884725327471</v>
      </c>
      <c r="D13" s="70"/>
      <c r="E13" s="70"/>
      <c r="F13" s="70"/>
      <c r="G13" s="119">
        <v>64.989884725327471</v>
      </c>
      <c r="I13" s="106" t="s">
        <v>104</v>
      </c>
      <c r="J13" s="23">
        <v>0.32356000000000001</v>
      </c>
      <c r="K13" s="30">
        <v>0.78578099999999995</v>
      </c>
      <c r="L13" s="23">
        <v>0</v>
      </c>
      <c r="M13" s="30">
        <v>1</v>
      </c>
      <c r="N13" s="23">
        <v>0</v>
      </c>
      <c r="O13" s="90">
        <v>1.1093409999999999</v>
      </c>
    </row>
    <row r="14" spans="2:15">
      <c r="I14" s="106" t="s">
        <v>212</v>
      </c>
      <c r="J14" s="23">
        <v>0.100023</v>
      </c>
      <c r="K14" s="30">
        <v>0.49587300000000001</v>
      </c>
      <c r="L14" s="23">
        <v>1</v>
      </c>
      <c r="M14" s="30">
        <v>0</v>
      </c>
      <c r="N14" s="23">
        <v>0.59589599999999998</v>
      </c>
      <c r="O14" s="90">
        <v>0</v>
      </c>
    </row>
    <row r="15" spans="2:15">
      <c r="I15" s="106" t="s">
        <v>213</v>
      </c>
      <c r="J15" s="23">
        <v>2.2023269999999999</v>
      </c>
      <c r="K15" s="30">
        <v>0.188634</v>
      </c>
      <c r="L15" s="23">
        <v>1</v>
      </c>
      <c r="M15" s="30">
        <v>0</v>
      </c>
      <c r="N15" s="23">
        <v>2.3909609999999999</v>
      </c>
      <c r="O15" s="90">
        <v>0</v>
      </c>
    </row>
    <row r="16" spans="2:15" s="8" customFormat="1">
      <c r="I16" s="120" t="s">
        <v>214</v>
      </c>
      <c r="J16" s="83">
        <v>0</v>
      </c>
      <c r="K16" s="84">
        <v>2.2264940000000002</v>
      </c>
      <c r="L16" s="83">
        <v>0.5</v>
      </c>
      <c r="M16" s="84">
        <v>0.5</v>
      </c>
      <c r="N16" s="83">
        <v>1.1132470000000001</v>
      </c>
      <c r="O16" s="121">
        <v>1.1132470000000001</v>
      </c>
    </row>
    <row r="17" spans="2:15" s="8" customFormat="1">
      <c r="I17" s="120" t="s">
        <v>215</v>
      </c>
      <c r="J17" s="83">
        <v>1.086813</v>
      </c>
      <c r="K17" s="84">
        <v>1.1840390000000001</v>
      </c>
      <c r="L17" s="83">
        <v>1</v>
      </c>
      <c r="M17" s="84">
        <v>0</v>
      </c>
      <c r="N17" s="83">
        <v>2.2708520000000001</v>
      </c>
      <c r="O17" s="121">
        <v>0</v>
      </c>
    </row>
    <row r="18" spans="2:15" s="8" customFormat="1">
      <c r="I18" s="120" t="s">
        <v>216</v>
      </c>
      <c r="J18" s="83">
        <v>0.79028600000000004</v>
      </c>
      <c r="K18" s="84">
        <v>0.40166600000000002</v>
      </c>
      <c r="L18" s="83">
        <v>1</v>
      </c>
      <c r="M18" s="84">
        <v>0</v>
      </c>
      <c r="N18" s="83">
        <v>1.1919520000000001</v>
      </c>
      <c r="O18" s="121">
        <v>0</v>
      </c>
    </row>
    <row r="19" spans="2:15" s="8" customFormat="1" ht="15.75" thickBot="1">
      <c r="I19" s="120" t="s">
        <v>217</v>
      </c>
      <c r="J19" s="83"/>
      <c r="K19" s="84">
        <v>8.6857595000000014</v>
      </c>
      <c r="L19" s="83"/>
      <c r="M19" s="84"/>
      <c r="N19" s="83"/>
      <c r="O19" s="121"/>
    </row>
    <row r="20" spans="2:15">
      <c r="B20" s="87" t="s">
        <v>231</v>
      </c>
      <c r="C20" s="88"/>
      <c r="D20" s="88"/>
      <c r="E20" s="88"/>
      <c r="F20" s="88"/>
      <c r="G20" s="89"/>
      <c r="I20" s="106" t="s">
        <v>218</v>
      </c>
      <c r="J20" s="23">
        <v>49.876823000000002</v>
      </c>
      <c r="K20" s="30">
        <v>1.343</v>
      </c>
      <c r="L20" s="23">
        <v>0</v>
      </c>
      <c r="M20" s="30">
        <v>1</v>
      </c>
      <c r="N20" s="23">
        <v>0</v>
      </c>
      <c r="O20" s="90">
        <v>51.219823000000005</v>
      </c>
    </row>
    <row r="21" spans="2:15">
      <c r="B21" s="63" t="s">
        <v>222</v>
      </c>
      <c r="C21" s="24"/>
      <c r="D21" s="24"/>
      <c r="E21" s="24"/>
      <c r="F21" s="24"/>
      <c r="G21" s="90"/>
      <c r="I21" s="106" t="s">
        <v>219</v>
      </c>
      <c r="J21" s="23">
        <v>0</v>
      </c>
      <c r="K21" s="30">
        <v>2.811928</v>
      </c>
      <c r="L21" s="23">
        <v>0.5</v>
      </c>
      <c r="M21" s="30">
        <v>0.5</v>
      </c>
      <c r="N21" s="23">
        <v>1.405964</v>
      </c>
      <c r="O21" s="90">
        <v>1.405964</v>
      </c>
    </row>
    <row r="22" spans="2:15">
      <c r="B22" s="99" t="s">
        <v>223</v>
      </c>
      <c r="C22" s="46" t="s">
        <v>224</v>
      </c>
      <c r="D22" s="48" t="s">
        <v>225</v>
      </c>
      <c r="E22" s="48" t="s">
        <v>226</v>
      </c>
      <c r="F22" s="47" t="s">
        <v>227</v>
      </c>
      <c r="G22" s="91" t="s">
        <v>228</v>
      </c>
      <c r="I22" s="106" t="s">
        <v>106</v>
      </c>
      <c r="J22" s="23">
        <v>0.64441300000000001</v>
      </c>
      <c r="K22" s="30">
        <v>4.6952090000000002</v>
      </c>
      <c r="L22" s="23">
        <v>0.7</v>
      </c>
      <c r="M22" s="30">
        <v>0.30000000000000004</v>
      </c>
      <c r="N22" s="23">
        <v>3.7377354</v>
      </c>
      <c r="O22" s="90">
        <v>1.6018866000000003</v>
      </c>
    </row>
    <row r="23" spans="2:15">
      <c r="B23" s="92" t="s">
        <v>229</v>
      </c>
      <c r="C23" s="16">
        <v>60.633000000000003</v>
      </c>
      <c r="D23" s="22">
        <v>60.988</v>
      </c>
      <c r="E23" s="22">
        <v>63.587000000000003</v>
      </c>
      <c r="F23" s="17">
        <v>62.988</v>
      </c>
      <c r="G23" s="100">
        <v>62.049000000000007</v>
      </c>
      <c r="I23" s="106" t="s">
        <v>220</v>
      </c>
      <c r="J23" s="23">
        <v>27.580978999999999</v>
      </c>
      <c r="K23" s="30">
        <v>4.6188209999999996</v>
      </c>
      <c r="L23" s="23">
        <v>1</v>
      </c>
      <c r="M23" s="30">
        <v>0</v>
      </c>
      <c r="N23" s="23">
        <v>32.199799999999996</v>
      </c>
      <c r="O23" s="90">
        <v>0</v>
      </c>
    </row>
    <row r="24" spans="2:15">
      <c r="B24" s="94" t="s">
        <v>230</v>
      </c>
      <c r="C24" s="23">
        <v>59.518000000000001</v>
      </c>
      <c r="D24" s="24">
        <v>59.588000000000001</v>
      </c>
      <c r="E24" s="24">
        <v>60.707999999999998</v>
      </c>
      <c r="F24" s="30">
        <v>59.554000000000002</v>
      </c>
      <c r="G24" s="101">
        <v>59.841999999999999</v>
      </c>
      <c r="I24" s="106" t="s">
        <v>107</v>
      </c>
      <c r="J24" s="23">
        <v>4.0479000000000001E-2</v>
      </c>
      <c r="K24" s="30">
        <v>1.7396419999999999</v>
      </c>
      <c r="L24" s="23">
        <v>0</v>
      </c>
      <c r="M24" s="30">
        <v>1</v>
      </c>
      <c r="N24" s="23">
        <v>0</v>
      </c>
      <c r="O24" s="90">
        <v>1.7801209999999998</v>
      </c>
    </row>
    <row r="25" spans="2:15" ht="15.75" thickBot="1">
      <c r="B25" s="96" t="s">
        <v>163</v>
      </c>
      <c r="C25" s="98">
        <v>120.151</v>
      </c>
      <c r="D25" s="70">
        <v>120.57599999999999</v>
      </c>
      <c r="E25" s="70">
        <v>124.295</v>
      </c>
      <c r="F25" s="97">
        <v>122.55200000000001</v>
      </c>
      <c r="G25" s="102">
        <v>121.8935</v>
      </c>
      <c r="I25" s="107" t="s">
        <v>221</v>
      </c>
      <c r="J25" s="26">
        <v>2.4892000000000001E-2</v>
      </c>
      <c r="K25" s="21">
        <v>2.3879999999999999E-3</v>
      </c>
      <c r="L25" s="26">
        <v>1</v>
      </c>
      <c r="M25" s="21">
        <v>0</v>
      </c>
      <c r="N25" s="26">
        <v>2.7280000000000002E-2</v>
      </c>
      <c r="O25" s="95">
        <v>0</v>
      </c>
    </row>
    <row r="26" spans="2:15">
      <c r="I26" s="108" t="s">
        <v>163</v>
      </c>
      <c r="J26" s="24">
        <v>93.427145999999993</v>
      </c>
      <c r="K26" s="24">
        <v>24.902843999999995</v>
      </c>
      <c r="L26" s="24"/>
      <c r="M26" s="24"/>
      <c r="N26" s="24">
        <v>57.766416199999995</v>
      </c>
      <c r="O26" s="90">
        <v>60.563573800000007</v>
      </c>
    </row>
    <row r="27" spans="2:15" ht="15.75" thickBot="1">
      <c r="I27" s="109" t="s">
        <v>164</v>
      </c>
      <c r="J27" s="70">
        <v>0</v>
      </c>
      <c r="K27" s="70">
        <v>0</v>
      </c>
      <c r="L27" s="70"/>
      <c r="M27" s="70"/>
      <c r="N27" s="70"/>
      <c r="O27" s="119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topLeftCell="A40" workbookViewId="0">
      <selection activeCell="H68" sqref="H68"/>
    </sheetView>
  </sheetViews>
  <sheetFormatPr defaultRowHeight="15"/>
  <cols>
    <col min="1" max="1" width="20.140625" customWidth="1"/>
    <col min="2" max="7" width="12.7109375" customWidth="1"/>
    <col min="8" max="8" width="15" customWidth="1"/>
    <col min="9" max="9" width="12.7109375" customWidth="1"/>
    <col min="10" max="10" width="14" customWidth="1"/>
  </cols>
  <sheetData>
    <row r="1" spans="1:10">
      <c r="A1" s="152" t="s">
        <v>6</v>
      </c>
      <c r="B1" s="152" t="s">
        <v>91</v>
      </c>
      <c r="C1" s="155" t="s">
        <v>183</v>
      </c>
      <c r="D1" s="152" t="s">
        <v>184</v>
      </c>
      <c r="E1" s="152" t="s">
        <v>185</v>
      </c>
      <c r="F1" s="152" t="s">
        <v>186</v>
      </c>
      <c r="G1" s="152" t="s">
        <v>187</v>
      </c>
      <c r="H1" s="152" t="s">
        <v>188</v>
      </c>
      <c r="I1" s="152" t="s">
        <v>190</v>
      </c>
      <c r="J1" s="152" t="s">
        <v>189</v>
      </c>
    </row>
    <row r="2" spans="1:10">
      <c r="A2" s="153"/>
      <c r="B2" s="153"/>
      <c r="C2" s="156"/>
      <c r="D2" s="153"/>
      <c r="E2" s="153"/>
      <c r="F2" s="153"/>
      <c r="G2" s="153"/>
      <c r="H2" s="153"/>
      <c r="I2" s="153"/>
      <c r="J2" s="153"/>
    </row>
    <row r="3" spans="1:10">
      <c r="A3" s="154"/>
      <c r="B3" s="154"/>
      <c r="C3" s="157"/>
      <c r="D3" s="154"/>
      <c r="E3" s="154"/>
      <c r="F3" s="154"/>
      <c r="G3" s="154"/>
      <c r="H3" s="154"/>
      <c r="I3" s="154"/>
      <c r="J3" s="154"/>
    </row>
    <row r="4" spans="1:10" s="8" customFormat="1">
      <c r="A4" s="79" t="s">
        <v>17</v>
      </c>
      <c r="B4" s="80" t="s">
        <v>180</v>
      </c>
      <c r="C4" s="81">
        <v>0</v>
      </c>
      <c r="D4" s="82">
        <v>0</v>
      </c>
      <c r="E4" s="82">
        <v>0</v>
      </c>
      <c r="F4" s="82">
        <v>0</v>
      </c>
      <c r="G4" s="82">
        <v>0</v>
      </c>
      <c r="H4" s="82">
        <v>0</v>
      </c>
      <c r="I4" s="82"/>
      <c r="J4" s="80"/>
    </row>
    <row r="5" spans="1:10" s="8" customFormat="1">
      <c r="A5" s="83" t="s">
        <v>18</v>
      </c>
      <c r="B5" s="84" t="s">
        <v>180</v>
      </c>
      <c r="C5" s="85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/>
      <c r="J5" s="84"/>
    </row>
    <row r="6" spans="1:10">
      <c r="A6" s="23" t="s">
        <v>19</v>
      </c>
      <c r="B6" s="30" t="s">
        <v>92</v>
      </c>
      <c r="C6" s="35">
        <f>(('2005 PIT'!E12-'2005 PIT'!DP12)/'2005 PIT'!C12)*1000</f>
        <v>3804.170358926905</v>
      </c>
      <c r="D6" s="24">
        <f>'2006 Tax Rate Schedule'!$D$18</f>
        <v>0</v>
      </c>
      <c r="E6" s="25">
        <f>'2006 Tax Rate Schedule'!$F$18</f>
        <v>0.1</v>
      </c>
      <c r="F6" s="37">
        <f>'2006 Tax Rate Schedule'!$G$18</f>
        <v>0</v>
      </c>
      <c r="G6" s="37">
        <f>D6+(C6-F6)*E6</f>
        <v>380.41703589269054</v>
      </c>
      <c r="H6" s="37">
        <f>G6*'2005 PIT'!C12</f>
        <v>48510400.000000007</v>
      </c>
      <c r="I6" s="37">
        <f>('2005 PIT'!L10/'2005 PIT'!C10)*1000</f>
        <v>7625.8792171573832</v>
      </c>
      <c r="J6" s="39">
        <f>I6*'2005 PIT'!C10</f>
        <v>1235972000</v>
      </c>
    </row>
    <row r="7" spans="1:10">
      <c r="A7" s="23" t="s">
        <v>20</v>
      </c>
      <c r="B7" s="30" t="s">
        <v>92</v>
      </c>
      <c r="C7" s="35">
        <f>(('2005 PIT'!E13-'2005 PIT'!DP13)/'2005 PIT'!C13)*1000</f>
        <v>1542.4131396083387</v>
      </c>
      <c r="D7" s="24">
        <f>'2006 Tax Rate Schedule'!$D$18</f>
        <v>0</v>
      </c>
      <c r="E7" s="25">
        <f>'2006 Tax Rate Schedule'!$F$18</f>
        <v>0.1</v>
      </c>
      <c r="F7" s="37">
        <f>'2006 Tax Rate Schedule'!$G$18</f>
        <v>0</v>
      </c>
      <c r="G7" s="37">
        <f t="shared" ref="G7:G61" si="0">D7+(C7-F7)*E7</f>
        <v>154.24131396083388</v>
      </c>
      <c r="H7" s="37">
        <f>G7*'2005 PIT'!C13</f>
        <v>24416400.000000004</v>
      </c>
      <c r="I7" s="37">
        <f>('2005 PIT'!L11/'2005 PIT'!C11)*1000</f>
        <v>726.66322846828257</v>
      </c>
      <c r="J7" s="39">
        <f>I7*'2005 PIT'!C11</f>
        <v>2818000</v>
      </c>
    </row>
    <row r="8" spans="1:10">
      <c r="A8" s="23" t="s">
        <v>21</v>
      </c>
      <c r="B8" s="30" t="s">
        <v>92</v>
      </c>
      <c r="C8" s="35">
        <f>(('2005 PIT'!E14-'2005 PIT'!DP14)/'2005 PIT'!C14)*1000</f>
        <v>2604.4989917946054</v>
      </c>
      <c r="D8" s="24">
        <f>'2006 Tax Rate Schedule'!$D$18</f>
        <v>0</v>
      </c>
      <c r="E8" s="25">
        <f>'2006 Tax Rate Schedule'!$F$18</f>
        <v>0.1</v>
      </c>
      <c r="F8" s="37">
        <f>'2006 Tax Rate Schedule'!$G$18</f>
        <v>0</v>
      </c>
      <c r="G8" s="37">
        <f t="shared" si="0"/>
        <v>260.44989917946054</v>
      </c>
      <c r="H8" s="37">
        <f>G8*'2005 PIT'!C14</f>
        <v>52182700</v>
      </c>
      <c r="I8" s="37">
        <f>('2005 PIT'!L12/'2005 PIT'!C12)*1000</f>
        <v>2074.1693394709805</v>
      </c>
      <c r="J8" s="39">
        <f>I8*'2005 PIT'!C12</f>
        <v>264495999.99999997</v>
      </c>
    </row>
    <row r="9" spans="1:10">
      <c r="A9" s="23" t="s">
        <v>22</v>
      </c>
      <c r="B9" s="30" t="s">
        <v>92</v>
      </c>
      <c r="C9" s="35">
        <f>(('2005 PIT'!E15-'2005 PIT'!DP15)/'2005 PIT'!C15)*1000</f>
        <v>3897.81191243783</v>
      </c>
      <c r="D9" s="24">
        <f>'2006 Tax Rate Schedule'!$D$18</f>
        <v>0</v>
      </c>
      <c r="E9" s="25">
        <f>'2006 Tax Rate Schedule'!$F$18</f>
        <v>0.1</v>
      </c>
      <c r="F9" s="37">
        <f>'2006 Tax Rate Schedule'!$G$18</f>
        <v>0</v>
      </c>
      <c r="G9" s="37">
        <f t="shared" si="0"/>
        <v>389.78119124378304</v>
      </c>
      <c r="H9" s="37">
        <f>G9*'2005 PIT'!C15</f>
        <v>80643000</v>
      </c>
      <c r="I9" s="37">
        <f>('2005 PIT'!L13/'2005 PIT'!C13)*1000</f>
        <v>1462.7605811749843</v>
      </c>
      <c r="J9" s="39">
        <f>I9*'2005 PIT'!C13</f>
        <v>231555000</v>
      </c>
    </row>
    <row r="10" spans="1:10">
      <c r="A10" s="23" t="s">
        <v>23</v>
      </c>
      <c r="B10" s="30" t="s">
        <v>92</v>
      </c>
      <c r="C10" s="35">
        <f>(('2005 PIT'!E16-'2005 PIT'!DP16)/'2005 PIT'!C16)*1000</f>
        <v>4613.2351386588671</v>
      </c>
      <c r="D10" s="24">
        <f>'2006 Tax Rate Schedule'!$D$18</f>
        <v>0</v>
      </c>
      <c r="E10" s="25">
        <f>'2006 Tax Rate Schedule'!$F$18</f>
        <v>0.1</v>
      </c>
      <c r="F10" s="37">
        <f>'2006 Tax Rate Schedule'!$G$18</f>
        <v>0</v>
      </c>
      <c r="G10" s="37">
        <f t="shared" si="0"/>
        <v>461.32351386588675</v>
      </c>
      <c r="H10" s="37">
        <f>G10*'2005 PIT'!C16</f>
        <v>91643300</v>
      </c>
      <c r="I10" s="37">
        <f>('2005 PIT'!L14/'2005 PIT'!C14)*1000</f>
        <v>2137.415400586955</v>
      </c>
      <c r="J10" s="39">
        <f>I10*'2005 PIT'!C14</f>
        <v>428243999.99999994</v>
      </c>
    </row>
    <row r="11" spans="1:10">
      <c r="A11" s="23" t="s">
        <v>24</v>
      </c>
      <c r="B11" s="30" t="s">
        <v>92</v>
      </c>
      <c r="C11" s="35">
        <f>(('2005 PIT'!E17-'2005 PIT'!DP17)/'2005 PIT'!C17)*1000</f>
        <v>5512.5235105889251</v>
      </c>
      <c r="D11" s="24">
        <f>'2006 Tax Rate Schedule'!$D$18</f>
        <v>0</v>
      </c>
      <c r="E11" s="25">
        <f>'2006 Tax Rate Schedule'!$F$18</f>
        <v>0.1</v>
      </c>
      <c r="F11" s="37">
        <f>'2006 Tax Rate Schedule'!$G$18</f>
        <v>0</v>
      </c>
      <c r="G11" s="37">
        <f t="shared" si="0"/>
        <v>551.25235105889249</v>
      </c>
      <c r="H11" s="37">
        <f>G11*'2005 PIT'!C17</f>
        <v>112838600</v>
      </c>
      <c r="I11" s="37">
        <f>('2005 PIT'!L15/'2005 PIT'!C15)*1000</f>
        <v>2876.2403754597785</v>
      </c>
      <c r="J11" s="39">
        <f>I11*'2005 PIT'!C15</f>
        <v>595074000</v>
      </c>
    </row>
    <row r="12" spans="1:10">
      <c r="A12" s="23" t="s">
        <v>25</v>
      </c>
      <c r="B12" s="30" t="s">
        <v>92</v>
      </c>
      <c r="C12" s="35">
        <f>(('2005 PIT'!E18-'2005 PIT'!DP18)/'2005 PIT'!C18)*1000</f>
        <v>6624.3804607021366</v>
      </c>
      <c r="D12" s="24">
        <f>'2006 Tax Rate Schedule'!$D$18</f>
        <v>0</v>
      </c>
      <c r="E12" s="25">
        <f>'2006 Tax Rate Schedule'!$F$18</f>
        <v>0.1</v>
      </c>
      <c r="F12" s="37">
        <f>'2006 Tax Rate Schedule'!$G$18</f>
        <v>0</v>
      </c>
      <c r="G12" s="37">
        <f t="shared" si="0"/>
        <v>662.43804607021366</v>
      </c>
      <c r="H12" s="37">
        <f>G12*'2005 PIT'!C18</f>
        <v>138066000</v>
      </c>
      <c r="I12" s="37">
        <f>('2005 PIT'!L16/'2005 PIT'!C16)*1000</f>
        <v>3531.9426336375491</v>
      </c>
      <c r="J12" s="39">
        <f>I12*'2005 PIT'!C16</f>
        <v>701631000</v>
      </c>
    </row>
    <row r="13" spans="1:10">
      <c r="A13" s="23" t="s">
        <v>26</v>
      </c>
      <c r="B13" s="30" t="s">
        <v>92</v>
      </c>
      <c r="C13" s="35">
        <f>(('2005 PIT'!E19-'2005 PIT'!DP19)/'2005 PIT'!C19)*1000</f>
        <v>7773.7634408602144</v>
      </c>
      <c r="D13" s="24">
        <f>'2006 Tax Rate Schedule'!$D$18</f>
        <v>0</v>
      </c>
      <c r="E13" s="25">
        <f>'2006 Tax Rate Schedule'!$F$18</f>
        <v>0.1</v>
      </c>
      <c r="F13" s="37">
        <f>'2006 Tax Rate Schedule'!$G$18</f>
        <v>0</v>
      </c>
      <c r="G13" s="37">
        <f t="shared" si="0"/>
        <v>777.3763440860215</v>
      </c>
      <c r="H13" s="37">
        <f>G13*'2005 PIT'!C19</f>
        <v>178932600</v>
      </c>
      <c r="I13" s="37">
        <f>('2005 PIT'!L17/'2005 PIT'!C17)*1000</f>
        <v>4666.7041207650409</v>
      </c>
      <c r="J13" s="39">
        <f>I13*'2005 PIT'!C17</f>
        <v>955251000</v>
      </c>
    </row>
    <row r="14" spans="1:10">
      <c r="A14" s="23" t="s">
        <v>27</v>
      </c>
      <c r="B14" s="30" t="s">
        <v>92</v>
      </c>
      <c r="C14" s="35">
        <f>(('2005 PIT'!E20-'2005 PIT'!DP20)/'2005 PIT'!C20)*1000</f>
        <v>8581.7532428970171</v>
      </c>
      <c r="D14" s="24">
        <f>'2006 Tax Rate Schedule'!$D$18</f>
        <v>0</v>
      </c>
      <c r="E14" s="25">
        <f>'2006 Tax Rate Schedule'!$F$18</f>
        <v>0.1</v>
      </c>
      <c r="F14" s="37">
        <f>'2006 Tax Rate Schedule'!$G$18</f>
        <v>0</v>
      </c>
      <c r="G14" s="37">
        <f t="shared" si="0"/>
        <v>858.17532428970173</v>
      </c>
      <c r="H14" s="37">
        <f>G14*'2005 PIT'!C20</f>
        <v>202311400.00000003</v>
      </c>
      <c r="I14" s="37">
        <f>('2005 PIT'!L18/'2005 PIT'!C18)*1000</f>
        <v>4977.2047922234324</v>
      </c>
      <c r="J14" s="39">
        <f>I14*'2005 PIT'!C18</f>
        <v>1037354000</v>
      </c>
    </row>
    <row r="15" spans="1:10">
      <c r="A15" s="23" t="s">
        <v>28</v>
      </c>
      <c r="B15" s="30" t="s">
        <v>92</v>
      </c>
      <c r="C15" s="35">
        <f>(('2005 PIT'!E21-'2005 PIT'!DP21)/'2005 PIT'!C21)*1000</f>
        <v>9610.0630930588559</v>
      </c>
      <c r="D15" s="24">
        <f>'2006 Tax Rate Schedule'!$D$18</f>
        <v>0</v>
      </c>
      <c r="E15" s="25">
        <f>'2006 Tax Rate Schedule'!$F$18</f>
        <v>0.1</v>
      </c>
      <c r="F15" s="37">
        <f>'2006 Tax Rate Schedule'!$G$18</f>
        <v>0</v>
      </c>
      <c r="G15" s="37">
        <f t="shared" si="0"/>
        <v>961.00630930588568</v>
      </c>
      <c r="H15" s="37">
        <f>G15*'2005 PIT'!C21</f>
        <v>211566500.00000003</v>
      </c>
      <c r="I15" s="37">
        <f>('2005 PIT'!L19/'2005 PIT'!C19)*1000</f>
        <v>5860.4409688280657</v>
      </c>
      <c r="J15" s="39">
        <f>I15*'2005 PIT'!C19</f>
        <v>1348927000</v>
      </c>
    </row>
    <row r="16" spans="1:10">
      <c r="A16" s="23" t="s">
        <v>29</v>
      </c>
      <c r="B16" s="30" t="s">
        <v>92</v>
      </c>
      <c r="C16" s="35">
        <f>(('2005 PIT'!E22-'2005 PIT'!DP22)/'2005 PIT'!C22)*1000</f>
        <v>10633.889082361135</v>
      </c>
      <c r="D16" s="24">
        <f>'2006 Tax Rate Schedule'!$D$18</f>
        <v>0</v>
      </c>
      <c r="E16" s="25">
        <f>'2006 Tax Rate Schedule'!$F$18</f>
        <v>0.1</v>
      </c>
      <c r="F16" s="37">
        <f>'2006 Tax Rate Schedule'!$G$18</f>
        <v>0</v>
      </c>
      <c r="G16" s="37">
        <f t="shared" si="0"/>
        <v>1063.3889082361136</v>
      </c>
      <c r="H16" s="37">
        <f>G16*'2005 PIT'!C22</f>
        <v>244281700</v>
      </c>
      <c r="I16" s="37">
        <f>('2005 PIT'!L20/'2005 PIT'!C20)*1000</f>
        <v>5832.3322559025391</v>
      </c>
      <c r="J16" s="39">
        <f>I16*'2005 PIT'!C20</f>
        <v>1374949000</v>
      </c>
    </row>
    <row r="17" spans="1:10">
      <c r="A17" s="23" t="s">
        <v>30</v>
      </c>
      <c r="B17" s="30" t="s">
        <v>92</v>
      </c>
      <c r="C17" s="35">
        <f>(('2005 PIT'!E23-'2005 PIT'!DP23)/'2005 PIT'!C23)*1000</f>
        <v>11526.801685331344</v>
      </c>
      <c r="D17" s="24">
        <f>'2006 Tax Rate Schedule'!$D$18</f>
        <v>0</v>
      </c>
      <c r="E17" s="25">
        <f>'2006 Tax Rate Schedule'!$F$18</f>
        <v>0.1</v>
      </c>
      <c r="F17" s="37">
        <f>'2006 Tax Rate Schedule'!$G$18</f>
        <v>0</v>
      </c>
      <c r="G17" s="37">
        <f t="shared" si="0"/>
        <v>1152.6801685331345</v>
      </c>
      <c r="H17" s="37">
        <f>G17*'2005 PIT'!C23</f>
        <v>271938000</v>
      </c>
      <c r="I17" s="37">
        <f>('2005 PIT'!L21/'2005 PIT'!C21)*1000</f>
        <v>6818.8198100394729</v>
      </c>
      <c r="J17" s="39">
        <f>I17*'2005 PIT'!C21</f>
        <v>1501170000</v>
      </c>
    </row>
    <row r="18" spans="1:10">
      <c r="A18" s="23" t="s">
        <v>31</v>
      </c>
      <c r="B18" s="30" t="s">
        <v>92</v>
      </c>
      <c r="C18" s="35">
        <f>(('2005 PIT'!E24-'2005 PIT'!DP24)/'2005 PIT'!C24)*1000</f>
        <v>12987.227177196586</v>
      </c>
      <c r="D18" s="24">
        <f>'2006 Tax Rate Schedule'!$D$18</f>
        <v>0</v>
      </c>
      <c r="E18" s="25">
        <f>'2006 Tax Rate Schedule'!$F$18</f>
        <v>0.1</v>
      </c>
      <c r="F18" s="37">
        <f>'2006 Tax Rate Schedule'!$G$18</f>
        <v>0</v>
      </c>
      <c r="G18" s="37">
        <f t="shared" si="0"/>
        <v>1298.7227177196587</v>
      </c>
      <c r="H18" s="37">
        <f>G18*'2005 PIT'!C24</f>
        <v>271278500</v>
      </c>
      <c r="I18" s="37">
        <f>('2005 PIT'!L22/'2005 PIT'!C22)*1000</f>
        <v>7818.0741772592719</v>
      </c>
      <c r="J18" s="39">
        <f>I18*'2005 PIT'!C22</f>
        <v>1795968000</v>
      </c>
    </row>
    <row r="19" spans="1:10">
      <c r="A19" s="23" t="s">
        <v>32</v>
      </c>
      <c r="B19" s="30" t="s">
        <v>94</v>
      </c>
      <c r="C19" s="35">
        <f>(('2005 PIT'!E25-'2005 PIT'!DP25)/'2005 PIT'!C25)*1000</f>
        <v>13552.142934254562</v>
      </c>
      <c r="D19" s="24">
        <f>'2006 Tax Rate Schedule'!$D$18</f>
        <v>0</v>
      </c>
      <c r="E19" s="25">
        <f>'2006 Tax Rate Schedule'!$F$18</f>
        <v>0.1</v>
      </c>
      <c r="F19" s="37">
        <f>'2006 Tax Rate Schedule'!$G$18</f>
        <v>0</v>
      </c>
      <c r="G19" s="37">
        <f t="shared" si="0"/>
        <v>1355.2142934254562</v>
      </c>
      <c r="H19" s="37">
        <f>G19*'2005 PIT'!C25</f>
        <v>326387100</v>
      </c>
      <c r="I19" s="37">
        <f>('2005 PIT'!L23/'2005 PIT'!C23)*1000</f>
        <v>8668.7408336794979</v>
      </c>
      <c r="J19" s="39">
        <f>I19*'2005 PIT'!C23</f>
        <v>2045111999.9999998</v>
      </c>
    </row>
    <row r="20" spans="1:10">
      <c r="A20" s="23" t="s">
        <v>33</v>
      </c>
      <c r="B20" s="30" t="s">
        <v>94</v>
      </c>
      <c r="C20" s="35">
        <f>(('2005 PIT'!E26-'2005 PIT'!DP26)/'2005 PIT'!C26)*1000</f>
        <v>14728.022333083463</v>
      </c>
      <c r="D20" s="24">
        <f>'2006 Tax Rate Schedule'!$D$18</f>
        <v>0</v>
      </c>
      <c r="E20" s="25">
        <f>'2006 Tax Rate Schedule'!$F$18</f>
        <v>0.1</v>
      </c>
      <c r="F20" s="37">
        <f>'2006 Tax Rate Schedule'!$G$18</f>
        <v>0</v>
      </c>
      <c r="G20" s="37">
        <f t="shared" si="0"/>
        <v>1472.8022333083463</v>
      </c>
      <c r="H20" s="37">
        <f>G20*'2005 PIT'!C26</f>
        <v>341869799.99999994</v>
      </c>
      <c r="I20" s="37">
        <f>('2005 PIT'!L24/'2005 PIT'!C24)*1000</f>
        <v>9116.4538660768558</v>
      </c>
      <c r="J20" s="39">
        <f>I20*'2005 PIT'!C24</f>
        <v>1904253999.9999998</v>
      </c>
    </row>
    <row r="21" spans="1:10">
      <c r="A21" s="23" t="s">
        <v>34</v>
      </c>
      <c r="B21" s="30" t="s">
        <v>94</v>
      </c>
      <c r="C21" s="35">
        <f>(('2005 PIT'!E27-'2005 PIT'!DP27)/'2005 PIT'!C27)*1000</f>
        <v>15573.15163483672</v>
      </c>
      <c r="D21" s="37">
        <f>'2006 Tax Rate Schedule'!$D$19</f>
        <v>1510</v>
      </c>
      <c r="E21" s="25">
        <f>'2006 Tax Rate Schedule'!$F$19</f>
        <v>0.15</v>
      </c>
      <c r="F21" s="37">
        <f>'2006 Tax Rate Schedule'!$G$19</f>
        <v>15100</v>
      </c>
      <c r="G21" s="37">
        <f t="shared" si="0"/>
        <v>1580.9727452255081</v>
      </c>
      <c r="H21" s="37">
        <f>G21*'2005 PIT'!C27</f>
        <v>386675895</v>
      </c>
      <c r="I21" s="37">
        <f>('2005 PIT'!L25/'2005 PIT'!C25)*1000</f>
        <v>10628.223120936065</v>
      </c>
      <c r="J21" s="39">
        <f>I21*'2005 PIT'!C25</f>
        <v>2559680000</v>
      </c>
    </row>
    <row r="22" spans="1:10">
      <c r="A22" s="23" t="s">
        <v>35</v>
      </c>
      <c r="B22" s="30" t="s">
        <v>94</v>
      </c>
      <c r="C22" s="35">
        <f>(('2005 PIT'!E28-'2005 PIT'!DP28)/'2005 PIT'!C28)*1000</f>
        <v>16657.925966110892</v>
      </c>
      <c r="D22" s="37">
        <f>'2006 Tax Rate Schedule'!$D$19</f>
        <v>1510</v>
      </c>
      <c r="E22" s="25">
        <f>'2006 Tax Rate Schedule'!$F$19</f>
        <v>0.15</v>
      </c>
      <c r="F22" s="37">
        <f>'2006 Tax Rate Schedule'!$G$19</f>
        <v>15100</v>
      </c>
      <c r="G22" s="37">
        <f t="shared" si="0"/>
        <v>1743.6888949166337</v>
      </c>
      <c r="H22" s="37">
        <f>G22*'2005 PIT'!C28</f>
        <v>411416420.00000006</v>
      </c>
      <c r="I22" s="37">
        <f>('2005 PIT'!L26/'2005 PIT'!C26)*1000</f>
        <v>11120.608990100032</v>
      </c>
      <c r="J22" s="39">
        <f>I22*'2005 PIT'!C26</f>
        <v>2581337999.9999995</v>
      </c>
    </row>
    <row r="23" spans="1:10">
      <c r="A23" s="23" t="s">
        <v>36</v>
      </c>
      <c r="B23" s="30" t="s">
        <v>94</v>
      </c>
      <c r="C23" s="35">
        <f>(('2005 PIT'!E29-'2005 PIT'!DP29)/'2005 PIT'!C29)*1000</f>
        <v>17551.169697523532</v>
      </c>
      <c r="D23" s="37">
        <f>'2006 Tax Rate Schedule'!$D$19</f>
        <v>1510</v>
      </c>
      <c r="E23" s="25">
        <f>'2006 Tax Rate Schedule'!$F$19</f>
        <v>0.15</v>
      </c>
      <c r="F23" s="37">
        <f>'2006 Tax Rate Schedule'!$G$19</f>
        <v>15100</v>
      </c>
      <c r="G23" s="37">
        <f t="shared" si="0"/>
        <v>1877.6754546285297</v>
      </c>
      <c r="H23" s="37">
        <f>G23*'2005 PIT'!C29</f>
        <v>410948050</v>
      </c>
      <c r="I23" s="37">
        <f>('2005 PIT'!L27/'2005 PIT'!C27)*1000</f>
        <v>11401.527510313557</v>
      </c>
      <c r="J23" s="39">
        <f>I23*'2005 PIT'!C27</f>
        <v>2788597000</v>
      </c>
    </row>
    <row r="24" spans="1:10">
      <c r="A24" s="23" t="s">
        <v>37</v>
      </c>
      <c r="B24" s="30" t="s">
        <v>94</v>
      </c>
      <c r="C24" s="35">
        <f>(('2005 PIT'!E30-'2005 PIT'!DP30)/'2005 PIT'!C30)*1000</f>
        <v>18736.346301017711</v>
      </c>
      <c r="D24" s="37">
        <f>'2006 Tax Rate Schedule'!$D$19</f>
        <v>1510</v>
      </c>
      <c r="E24" s="25">
        <f>'2006 Tax Rate Schedule'!$F$19</f>
        <v>0.15</v>
      </c>
      <c r="F24" s="37">
        <f>'2006 Tax Rate Schedule'!$G$19</f>
        <v>15100</v>
      </c>
      <c r="G24" s="37">
        <f t="shared" si="0"/>
        <v>2055.4519451526567</v>
      </c>
      <c r="H24" s="37">
        <f>G24*'2005 PIT'!C30</f>
        <v>486136995</v>
      </c>
      <c r="I24" s="37">
        <f>('2005 PIT'!L28/'2005 PIT'!C28)*1000</f>
        <v>13018.224508997822</v>
      </c>
      <c r="J24" s="39">
        <f>I24*'2005 PIT'!C28</f>
        <v>3071598000</v>
      </c>
    </row>
    <row r="25" spans="1:10">
      <c r="A25" s="23" t="s">
        <v>38</v>
      </c>
      <c r="B25" s="30" t="s">
        <v>94</v>
      </c>
      <c r="C25" s="35">
        <f>(('2005 PIT'!E31-'2005 PIT'!DP31)/'2005 PIT'!C31)*1000</f>
        <v>19578.423269350824</v>
      </c>
      <c r="D25" s="37">
        <f>'2006 Tax Rate Schedule'!$D$19</f>
        <v>1510</v>
      </c>
      <c r="E25" s="25">
        <f>'2006 Tax Rate Schedule'!$F$19</f>
        <v>0.15</v>
      </c>
      <c r="F25" s="37">
        <f>'2006 Tax Rate Schedule'!$G$19</f>
        <v>15100</v>
      </c>
      <c r="G25" s="37">
        <f t="shared" si="0"/>
        <v>2181.7634904026236</v>
      </c>
      <c r="H25" s="37">
        <f>G25*'2005 PIT'!C31</f>
        <v>496259559.99999994</v>
      </c>
      <c r="I25" s="37">
        <f>('2005 PIT'!L29/'2005 PIT'!C29)*1000</f>
        <v>12752.142922416157</v>
      </c>
      <c r="J25" s="39">
        <f>I25*'2005 PIT'!C29</f>
        <v>2790934000</v>
      </c>
    </row>
    <row r="26" spans="1:10">
      <c r="A26" s="23" t="s">
        <v>39</v>
      </c>
      <c r="B26" s="30" t="s">
        <v>94</v>
      </c>
      <c r="C26" s="35">
        <f>(('2005 PIT'!E32-'2005 PIT'!DP32)/'2005 PIT'!C32)*1000</f>
        <v>20891.793404607739</v>
      </c>
      <c r="D26" s="37">
        <f>'2006 Tax Rate Schedule'!$D$19</f>
        <v>1510</v>
      </c>
      <c r="E26" s="25">
        <f>'2006 Tax Rate Schedule'!$F$19</f>
        <v>0.15</v>
      </c>
      <c r="F26" s="37">
        <f>'2006 Tax Rate Schedule'!$G$19</f>
        <v>15100</v>
      </c>
      <c r="G26" s="37">
        <f t="shared" si="0"/>
        <v>2378.7690106911609</v>
      </c>
      <c r="H26" s="37">
        <f>G26*'2005 PIT'!C32</f>
        <v>473922150</v>
      </c>
      <c r="I26" s="37">
        <f>('2005 PIT'!L30/'2005 PIT'!C30)*1000</f>
        <v>14425.362879527802</v>
      </c>
      <c r="J26" s="39">
        <f>I26*'2005 PIT'!C30</f>
        <v>3411757000</v>
      </c>
    </row>
    <row r="27" spans="1:10">
      <c r="A27" s="23" t="s">
        <v>40</v>
      </c>
      <c r="B27" s="30" t="s">
        <v>94</v>
      </c>
      <c r="C27" s="35">
        <f>(('2005 PIT'!E33-'2005 PIT'!DP33)/'2005 PIT'!C33)*1000</f>
        <v>21701.973151956438</v>
      </c>
      <c r="D27" s="37">
        <f>'2006 Tax Rate Schedule'!$D$19</f>
        <v>1510</v>
      </c>
      <c r="E27" s="25">
        <f>'2006 Tax Rate Schedule'!$F$19</f>
        <v>0.15</v>
      </c>
      <c r="F27" s="37">
        <f>'2006 Tax Rate Schedule'!$G$19</f>
        <v>15100</v>
      </c>
      <c r="G27" s="37">
        <f t="shared" si="0"/>
        <v>2500.2959727934658</v>
      </c>
      <c r="H27" s="37">
        <f>G27*'2005 PIT'!C33</f>
        <v>516113595</v>
      </c>
      <c r="I27" s="37">
        <f>('2005 PIT'!L31/'2005 PIT'!C31)*1000</f>
        <v>15160.935205620377</v>
      </c>
      <c r="J27" s="39">
        <f>I27*'2005 PIT'!C31</f>
        <v>3448475999.9999995</v>
      </c>
    </row>
    <row r="28" spans="1:10">
      <c r="A28" s="23" t="s">
        <v>41</v>
      </c>
      <c r="B28" s="30" t="s">
        <v>94</v>
      </c>
      <c r="C28" s="35">
        <f>(('2005 PIT'!E34-'2005 PIT'!DP34)/'2005 PIT'!C34)*1000</f>
        <v>22352.486608737057</v>
      </c>
      <c r="D28" s="37">
        <f>'2006 Tax Rate Schedule'!$D$19</f>
        <v>1510</v>
      </c>
      <c r="E28" s="25">
        <f>'2006 Tax Rate Schedule'!$F$19</f>
        <v>0.15</v>
      </c>
      <c r="F28" s="37">
        <f>'2006 Tax Rate Schedule'!$G$19</f>
        <v>15100</v>
      </c>
      <c r="G28" s="37">
        <f t="shared" si="0"/>
        <v>2597.8729913105585</v>
      </c>
      <c r="H28" s="37">
        <f>G28*'2005 PIT'!C34</f>
        <v>545618275</v>
      </c>
      <c r="I28" s="37">
        <f>('2005 PIT'!L32/'2005 PIT'!C32)*1000</f>
        <v>16257.370877879835</v>
      </c>
      <c r="J28" s="39">
        <f>I28*'2005 PIT'!C32</f>
        <v>3238955999.9999995</v>
      </c>
    </row>
    <row r="29" spans="1:10">
      <c r="A29" s="23" t="s">
        <v>42</v>
      </c>
      <c r="B29" s="30" t="s">
        <v>94</v>
      </c>
      <c r="C29" s="35">
        <f>(('2005 PIT'!E35-'2005 PIT'!DP35)/'2005 PIT'!C35)*1000</f>
        <v>23686.45263069915</v>
      </c>
      <c r="D29" s="37">
        <f>'2006 Tax Rate Schedule'!$D$19</f>
        <v>1510</v>
      </c>
      <c r="E29" s="25">
        <f>'2006 Tax Rate Schedule'!$F$19</f>
        <v>0.15</v>
      </c>
      <c r="F29" s="37">
        <f>'2006 Tax Rate Schedule'!$G$19</f>
        <v>15100</v>
      </c>
      <c r="G29" s="37">
        <f t="shared" si="0"/>
        <v>2797.9678946048725</v>
      </c>
      <c r="H29" s="37">
        <f>G29*'2005 PIT'!C35</f>
        <v>535620589.99999994</v>
      </c>
      <c r="I29" s="37">
        <f>('2005 PIT'!L33/'2005 PIT'!C33)*1000</f>
        <v>17548.151593103416</v>
      </c>
      <c r="J29" s="39">
        <f>I29*'2005 PIT'!C33</f>
        <v>3622307000</v>
      </c>
    </row>
    <row r="30" spans="1:10">
      <c r="A30" s="23" t="s">
        <v>43</v>
      </c>
      <c r="B30" s="30" t="s">
        <v>94</v>
      </c>
      <c r="C30" s="35">
        <f>(('2005 PIT'!E36-'2005 PIT'!DP36)/'2005 PIT'!C36)*1000</f>
        <v>24892.507610697779</v>
      </c>
      <c r="D30" s="37">
        <f>'2006 Tax Rate Schedule'!$D$19</f>
        <v>1510</v>
      </c>
      <c r="E30" s="25">
        <f>'2006 Tax Rate Schedule'!$F$19</f>
        <v>0.15</v>
      </c>
      <c r="F30" s="37">
        <f>'2006 Tax Rate Schedule'!$G$19</f>
        <v>15100</v>
      </c>
      <c r="G30" s="37">
        <f t="shared" si="0"/>
        <v>2978.8761416046668</v>
      </c>
      <c r="H30" s="37">
        <f>G30*'2005 PIT'!C36</f>
        <v>619400695</v>
      </c>
      <c r="I30" s="37">
        <f>('2005 PIT'!L34/'2005 PIT'!C34)*1000</f>
        <v>17884.799428639446</v>
      </c>
      <c r="J30" s="39">
        <f>I30*'2005 PIT'!C34</f>
        <v>3756254999.9999995</v>
      </c>
    </row>
    <row r="31" spans="1:10">
      <c r="A31" s="23" t="s">
        <v>44</v>
      </c>
      <c r="B31" s="30" t="s">
        <v>94</v>
      </c>
      <c r="C31" s="35">
        <f>(('2005 PIT'!E37-'2005 PIT'!DP37)/'2005 PIT'!C37)*1000</f>
        <v>26094.947752562519</v>
      </c>
      <c r="D31" s="37">
        <f>'2006 Tax Rate Schedule'!$D$19</f>
        <v>1510</v>
      </c>
      <c r="E31" s="25">
        <f>'2006 Tax Rate Schedule'!$F$19</f>
        <v>0.15</v>
      </c>
      <c r="F31" s="37">
        <f>'2006 Tax Rate Schedule'!$G$19</f>
        <v>15100</v>
      </c>
      <c r="G31" s="37">
        <f t="shared" si="0"/>
        <v>3159.2421628843776</v>
      </c>
      <c r="H31" s="37">
        <f>G31*'2005 PIT'!C37</f>
        <v>633693430</v>
      </c>
      <c r="I31" s="37">
        <f>('2005 PIT'!L35/'2005 PIT'!C35)*1000</f>
        <v>18769.369802331898</v>
      </c>
      <c r="J31" s="39">
        <f>I31*'2005 PIT'!C35</f>
        <v>3593058000</v>
      </c>
    </row>
    <row r="32" spans="1:10">
      <c r="A32" s="23" t="s">
        <v>45</v>
      </c>
      <c r="B32" s="30" t="s">
        <v>94</v>
      </c>
      <c r="C32" s="35">
        <f>(('2005 PIT'!E38-'2005 PIT'!DP38)/'2005 PIT'!C38)*1000</f>
        <v>26979.270338194401</v>
      </c>
      <c r="D32" s="37">
        <f>'2006 Tax Rate Schedule'!$D$19</f>
        <v>1510</v>
      </c>
      <c r="E32" s="25">
        <f>'2006 Tax Rate Schedule'!$F$19</f>
        <v>0.15</v>
      </c>
      <c r="F32" s="37">
        <f>'2006 Tax Rate Schedule'!$G$19</f>
        <v>15100</v>
      </c>
      <c r="G32" s="37">
        <f t="shared" si="0"/>
        <v>3291.8905507291602</v>
      </c>
      <c r="H32" s="37">
        <f>G32*'2005 PIT'!C38</f>
        <v>590739635</v>
      </c>
      <c r="I32" s="37">
        <f>('2005 PIT'!L36/'2005 PIT'!C36)*1000</f>
        <v>20397.96855687704</v>
      </c>
      <c r="J32" s="39">
        <f>I32*'2005 PIT'!C36</f>
        <v>4241370000</v>
      </c>
    </row>
    <row r="33" spans="1:10">
      <c r="A33" s="23" t="s">
        <v>46</v>
      </c>
      <c r="B33" s="30" t="s">
        <v>94</v>
      </c>
      <c r="C33" s="35">
        <f>(('2005 PIT'!E39-'2005 PIT'!DP39)/'2005 PIT'!C39)*1000</f>
        <v>28154.640953972503</v>
      </c>
      <c r="D33" s="37">
        <f>'2006 Tax Rate Schedule'!$D$19</f>
        <v>1510</v>
      </c>
      <c r="E33" s="25">
        <f>'2006 Tax Rate Schedule'!$F$19</f>
        <v>0.15</v>
      </c>
      <c r="F33" s="37">
        <f>'2006 Tax Rate Schedule'!$G$19</f>
        <v>15100</v>
      </c>
      <c r="G33" s="37">
        <f t="shared" si="0"/>
        <v>3468.1961430958754</v>
      </c>
      <c r="H33" s="37">
        <f>G33*'2005 PIT'!C39</f>
        <v>703547865</v>
      </c>
      <c r="I33" s="37">
        <f>('2005 PIT'!L37/'2005 PIT'!C37)*1000</f>
        <v>20655.421170183065</v>
      </c>
      <c r="J33" s="39">
        <f>I33*'2005 PIT'!C37</f>
        <v>4143147000</v>
      </c>
    </row>
    <row r="34" spans="1:10">
      <c r="A34" s="23" t="s">
        <v>47</v>
      </c>
      <c r="B34" s="30" t="s">
        <v>94</v>
      </c>
      <c r="C34" s="35">
        <f>(('2005 PIT'!E40-'2005 PIT'!DP40)/'2005 PIT'!C40)*1000</f>
        <v>29164.165684876294</v>
      </c>
      <c r="D34" s="37">
        <f>'2006 Tax Rate Schedule'!$D$19</f>
        <v>1510</v>
      </c>
      <c r="E34" s="25">
        <f>'2006 Tax Rate Schedule'!$F$19</f>
        <v>0.15</v>
      </c>
      <c r="F34" s="37">
        <f>'2006 Tax Rate Schedule'!$G$19</f>
        <v>15100</v>
      </c>
      <c r="G34" s="37">
        <f t="shared" si="0"/>
        <v>3619.6248527314442</v>
      </c>
      <c r="H34" s="37">
        <f>G34*'2005 PIT'!C40</f>
        <v>583736900</v>
      </c>
      <c r="I34" s="37">
        <f>('2005 PIT'!L38/'2005 PIT'!C38)*1000</f>
        <v>21499.668436860906</v>
      </c>
      <c r="J34" s="39">
        <f>I34*'2005 PIT'!C38</f>
        <v>3858180000</v>
      </c>
    </row>
    <row r="35" spans="1:10">
      <c r="A35" s="23" t="s">
        <v>48</v>
      </c>
      <c r="B35" s="30" t="s">
        <v>94</v>
      </c>
      <c r="C35" s="35">
        <f>(('2005 PIT'!E41-'2005 PIT'!DP41)/'2005 PIT'!C41)*1000</f>
        <v>30250.844451950685</v>
      </c>
      <c r="D35" s="37">
        <f>'2006 Tax Rate Schedule'!$D$19</f>
        <v>1510</v>
      </c>
      <c r="E35" s="25">
        <f>'2006 Tax Rate Schedule'!$F$19</f>
        <v>0.15</v>
      </c>
      <c r="F35" s="37">
        <f>'2006 Tax Rate Schedule'!$G$19</f>
        <v>15100</v>
      </c>
      <c r="G35" s="37">
        <f t="shared" si="0"/>
        <v>3782.6266677926028</v>
      </c>
      <c r="H35" s="37">
        <f>G35*'2005 PIT'!C41</f>
        <v>627114110</v>
      </c>
      <c r="I35" s="37">
        <f>('2005 PIT'!L39/'2005 PIT'!C39)*1000</f>
        <v>21194.432531290517</v>
      </c>
      <c r="J35" s="39">
        <f>I35*'2005 PIT'!C39</f>
        <v>4299439000</v>
      </c>
    </row>
    <row r="36" spans="1:10">
      <c r="A36" s="23" t="s">
        <v>49</v>
      </c>
      <c r="B36" s="30" t="s">
        <v>94</v>
      </c>
      <c r="C36" s="35">
        <f>(('2005 PIT'!E42-'2005 PIT'!DP42)/'2005 PIT'!C42)*1000</f>
        <v>31211.465960246143</v>
      </c>
      <c r="D36" s="37">
        <f>'2006 Tax Rate Schedule'!$D$19</f>
        <v>1510</v>
      </c>
      <c r="E36" s="25">
        <f>'2006 Tax Rate Schedule'!$F$19</f>
        <v>0.15</v>
      </c>
      <c r="F36" s="37">
        <f>'2006 Tax Rate Schedule'!$G$19</f>
        <v>15100</v>
      </c>
      <c r="G36" s="37">
        <f t="shared" si="0"/>
        <v>3926.7198940369212</v>
      </c>
      <c r="H36" s="37">
        <f>G36*'2005 PIT'!C42</f>
        <v>665551534.99999988</v>
      </c>
      <c r="I36" s="37">
        <f>('2005 PIT'!L40/'2005 PIT'!C40)*1000</f>
        <v>23427.320642400944</v>
      </c>
      <c r="J36" s="39">
        <f>I36*'2005 PIT'!C40</f>
        <v>3778124000.0000005</v>
      </c>
    </row>
    <row r="37" spans="1:10">
      <c r="A37" s="23" t="s">
        <v>50</v>
      </c>
      <c r="B37" s="30" t="s">
        <v>95</v>
      </c>
      <c r="C37" s="35">
        <f>(('2005 PIT'!E43-'2005 PIT'!DP43)/'2005 PIT'!C43)*1000</f>
        <v>32398.382601185567</v>
      </c>
      <c r="D37" s="37">
        <f>'2006 Tax Rate Schedule'!$D$19</f>
        <v>1510</v>
      </c>
      <c r="E37" s="25">
        <f>'2006 Tax Rate Schedule'!$F$19</f>
        <v>0.15</v>
      </c>
      <c r="F37" s="37">
        <f>'2006 Tax Rate Schedule'!$G$19</f>
        <v>15100</v>
      </c>
      <c r="G37" s="37">
        <f t="shared" si="0"/>
        <v>4104.7573901778351</v>
      </c>
      <c r="H37" s="37">
        <f>G37*'2005 PIT'!C43</f>
        <v>731923395</v>
      </c>
      <c r="I37" s="37">
        <f>('2005 PIT'!L41/'2005 PIT'!C41)*1000</f>
        <v>24770.278910415713</v>
      </c>
      <c r="J37" s="39">
        <f>I37*'2005 PIT'!C41</f>
        <v>4106615000</v>
      </c>
    </row>
    <row r="38" spans="1:10">
      <c r="A38" s="23" t="s">
        <v>51</v>
      </c>
      <c r="B38" s="30" t="s">
        <v>95</v>
      </c>
      <c r="C38" s="35">
        <f>(('2005 PIT'!E44-'2005 PIT'!DP44)/'2005 PIT'!C44)*1000</f>
        <v>33103.030586201457</v>
      </c>
      <c r="D38" s="37">
        <f>'2006 Tax Rate Schedule'!$D$19</f>
        <v>1510</v>
      </c>
      <c r="E38" s="25">
        <f>'2006 Tax Rate Schedule'!$F$19</f>
        <v>0.15</v>
      </c>
      <c r="F38" s="37">
        <f>'2006 Tax Rate Schedule'!$G$19</f>
        <v>15100</v>
      </c>
      <c r="G38" s="37">
        <f t="shared" si="0"/>
        <v>4210.4545879302186</v>
      </c>
      <c r="H38" s="37">
        <f>G38*'2005 PIT'!C44</f>
        <v>720918245</v>
      </c>
      <c r="I38" s="37">
        <f>('2005 PIT'!L42/'2005 PIT'!C42)*1000</f>
        <v>24981.338462355379</v>
      </c>
      <c r="J38" s="39">
        <f>I38*'2005 PIT'!C42</f>
        <v>4234162000.0000005</v>
      </c>
    </row>
    <row r="39" spans="1:10">
      <c r="A39" s="23" t="s">
        <v>52</v>
      </c>
      <c r="B39" s="30" t="s">
        <v>95</v>
      </c>
      <c r="C39" s="35">
        <f>(('2005 PIT'!E45-'2005 PIT'!DP45)/'2005 PIT'!C45)*1000</f>
        <v>34637.897293218899</v>
      </c>
      <c r="D39" s="37">
        <f>'2006 Tax Rate Schedule'!$D$19</f>
        <v>1510</v>
      </c>
      <c r="E39" s="25">
        <f>'2006 Tax Rate Schedule'!$F$19</f>
        <v>0.15</v>
      </c>
      <c r="F39" s="37">
        <f>'2006 Tax Rate Schedule'!$G$19</f>
        <v>15100</v>
      </c>
      <c r="G39" s="37">
        <f t="shared" si="0"/>
        <v>4440.6845939828345</v>
      </c>
      <c r="H39" s="37">
        <f>G39*'2005 PIT'!C45</f>
        <v>753353259.99999988</v>
      </c>
      <c r="I39" s="37">
        <f>('2005 PIT'!L43/'2005 PIT'!C43)*1000</f>
        <v>25038.685218522693</v>
      </c>
      <c r="J39" s="39">
        <f>I39*'2005 PIT'!C43</f>
        <v>4464673000</v>
      </c>
    </row>
    <row r="40" spans="1:10">
      <c r="A40" s="23" t="s">
        <v>53</v>
      </c>
      <c r="B40" s="30" t="s">
        <v>95</v>
      </c>
      <c r="C40" s="35">
        <f>(('2005 PIT'!E46-'2005 PIT'!DP46)/'2005 PIT'!C46)*1000</f>
        <v>35527.181386606593</v>
      </c>
      <c r="D40" s="37">
        <f>'2006 Tax Rate Schedule'!$D$19</f>
        <v>1510</v>
      </c>
      <c r="E40" s="25">
        <f>'2006 Tax Rate Schedule'!$F$19</f>
        <v>0.15</v>
      </c>
      <c r="F40" s="37">
        <f>'2006 Tax Rate Schedule'!$G$19</f>
        <v>15100</v>
      </c>
      <c r="G40" s="37">
        <f t="shared" si="0"/>
        <v>4574.0772079909893</v>
      </c>
      <c r="H40" s="37">
        <f>G40*'2005 PIT'!C46</f>
        <v>661928435</v>
      </c>
      <c r="I40" s="37">
        <f>('2005 PIT'!L44/'2005 PIT'!C44)*1000</f>
        <v>27427.178909129136</v>
      </c>
      <c r="J40" s="39">
        <f>I40*'2005 PIT'!C44</f>
        <v>4696109000</v>
      </c>
    </row>
    <row r="41" spans="1:10">
      <c r="A41" s="23" t="s">
        <v>54</v>
      </c>
      <c r="B41" s="30" t="s">
        <v>95</v>
      </c>
      <c r="C41" s="35">
        <f>(('2005 PIT'!E47-'2005 PIT'!DP47)/'2005 PIT'!C47)*1000</f>
        <v>37013.349583760981</v>
      </c>
      <c r="D41" s="37">
        <f>'2006 Tax Rate Schedule'!$D$19</f>
        <v>1510</v>
      </c>
      <c r="E41" s="25">
        <f>'2006 Tax Rate Schedule'!$F$19</f>
        <v>0.15</v>
      </c>
      <c r="F41" s="37">
        <f>'2006 Tax Rate Schedule'!$G$19</f>
        <v>15100</v>
      </c>
      <c r="G41" s="37">
        <f t="shared" si="0"/>
        <v>4797.0024375641469</v>
      </c>
      <c r="H41" s="37">
        <f>G41*'2005 PIT'!C47</f>
        <v>673038630.00000012</v>
      </c>
      <c r="I41" s="37">
        <f>('2005 PIT'!L45/'2005 PIT'!C45)*1000</f>
        <v>28414.935631425065</v>
      </c>
      <c r="J41" s="39">
        <f>I41*'2005 PIT'!C45</f>
        <v>4820536999.999999</v>
      </c>
    </row>
    <row r="42" spans="1:10">
      <c r="A42" s="23" t="s">
        <v>55</v>
      </c>
      <c r="B42" s="30" t="s">
        <v>95</v>
      </c>
      <c r="C42" s="35">
        <f>(('2005 PIT'!E48-'2005 PIT'!DP48)/'2005 PIT'!C48)*1000</f>
        <v>38004.457811912558</v>
      </c>
      <c r="D42" s="37">
        <f>'2006 Tax Rate Schedule'!$D$19</f>
        <v>1510</v>
      </c>
      <c r="E42" s="25">
        <f>'2006 Tax Rate Schedule'!$F$19</f>
        <v>0.15</v>
      </c>
      <c r="F42" s="37">
        <f>'2006 Tax Rate Schedule'!$G$19</f>
        <v>15100</v>
      </c>
      <c r="G42" s="37">
        <f t="shared" si="0"/>
        <v>4945.6686717868834</v>
      </c>
      <c r="H42" s="37">
        <f>G42*'2005 PIT'!C48</f>
        <v>736667239.99999988</v>
      </c>
      <c r="I42" s="37">
        <f>('2005 PIT'!L46/'2005 PIT'!C46)*1000</f>
        <v>28598.425849785439</v>
      </c>
      <c r="J42" s="39">
        <f>I42*'2005 PIT'!C46</f>
        <v>4138564000</v>
      </c>
    </row>
    <row r="43" spans="1:10">
      <c r="A43" s="23" t="s">
        <v>56</v>
      </c>
      <c r="B43" s="30" t="s">
        <v>95</v>
      </c>
      <c r="C43" s="35">
        <f>(('2005 PIT'!E49-'2005 PIT'!DP49)/'2005 PIT'!C49)*1000</f>
        <v>38363.729951934336</v>
      </c>
      <c r="D43" s="37">
        <f>'2006 Tax Rate Schedule'!$D$19</f>
        <v>1510</v>
      </c>
      <c r="E43" s="25">
        <f>'2006 Tax Rate Schedule'!$F$19</f>
        <v>0.15</v>
      </c>
      <c r="F43" s="37">
        <f>'2006 Tax Rate Schedule'!$G$19</f>
        <v>15100</v>
      </c>
      <c r="G43" s="37">
        <f t="shared" si="0"/>
        <v>4999.5594927901502</v>
      </c>
      <c r="H43" s="37">
        <f>G43*'2005 PIT'!C49</f>
        <v>704182954.99999988</v>
      </c>
      <c r="I43" s="37">
        <f>('2005 PIT'!L47/'2005 PIT'!C47)*1000</f>
        <v>29517.654521610217</v>
      </c>
      <c r="J43" s="39">
        <f>I43*'2005 PIT'!C47</f>
        <v>4141445000</v>
      </c>
    </row>
    <row r="44" spans="1:10">
      <c r="A44" s="23" t="s">
        <v>57</v>
      </c>
      <c r="B44" s="30" t="s">
        <v>95</v>
      </c>
      <c r="C44" s="35">
        <f>(('2005 PIT'!E50-'2005 PIT'!DP50)/'2005 PIT'!C50)*1000</f>
        <v>39476.363464804679</v>
      </c>
      <c r="D44" s="37">
        <f>'2006 Tax Rate Schedule'!$D$19</f>
        <v>1510</v>
      </c>
      <c r="E44" s="25">
        <f>'2006 Tax Rate Schedule'!$F$19</f>
        <v>0.15</v>
      </c>
      <c r="F44" s="37">
        <f>'2006 Tax Rate Schedule'!$G$19</f>
        <v>15100</v>
      </c>
      <c r="G44" s="37">
        <f t="shared" si="0"/>
        <v>5166.4545197207017</v>
      </c>
      <c r="H44" s="37">
        <f>G44*'2005 PIT'!C50</f>
        <v>766557190</v>
      </c>
      <c r="I44" s="37">
        <f>('2005 PIT'!L48/'2005 PIT'!C48)*1000</f>
        <v>29849.763682260058</v>
      </c>
      <c r="J44" s="39">
        <f>I44*'2005 PIT'!C48</f>
        <v>4446182000</v>
      </c>
    </row>
    <row r="45" spans="1:10">
      <c r="A45" s="23" t="s">
        <v>58</v>
      </c>
      <c r="B45" s="30" t="s">
        <v>95</v>
      </c>
      <c r="C45" s="35">
        <f>(('2005 PIT'!E51-'2005 PIT'!DP51)/'2005 PIT'!C51)*1000</f>
        <v>40973.999488267786</v>
      </c>
      <c r="D45" s="37">
        <f>'2006 Tax Rate Schedule'!$D$19</f>
        <v>1510</v>
      </c>
      <c r="E45" s="25">
        <f>'2006 Tax Rate Schedule'!$F$19</f>
        <v>0.15</v>
      </c>
      <c r="F45" s="37">
        <f>'2006 Tax Rate Schedule'!$G$19</f>
        <v>15100</v>
      </c>
      <c r="G45" s="37">
        <f t="shared" si="0"/>
        <v>5391.0999232401682</v>
      </c>
      <c r="H45" s="37">
        <f>G45*'2005 PIT'!C51</f>
        <v>716380140</v>
      </c>
      <c r="I45" s="37">
        <f>('2005 PIT'!L49/'2005 PIT'!C49)*1000</f>
        <v>30161.619890805046</v>
      </c>
      <c r="J45" s="39">
        <f>I45*'2005 PIT'!C49</f>
        <v>4248234000</v>
      </c>
    </row>
    <row r="46" spans="1:10">
      <c r="A46" s="23" t="s">
        <v>59</v>
      </c>
      <c r="B46" s="30" t="s">
        <v>95</v>
      </c>
      <c r="C46" s="35">
        <f>(('2005 PIT'!E52-'2005 PIT'!DP52)/'2005 PIT'!C52)*1000</f>
        <v>46344.196201805702</v>
      </c>
      <c r="D46" s="37">
        <f>'2006 Tax Rate Schedule'!$D$19</f>
        <v>1510</v>
      </c>
      <c r="E46" s="25">
        <f>'2006 Tax Rate Schedule'!$F$19</f>
        <v>0.15</v>
      </c>
      <c r="F46" s="37">
        <f>'2006 Tax Rate Schedule'!$G$19</f>
        <v>15100</v>
      </c>
      <c r="G46" s="37">
        <f t="shared" si="0"/>
        <v>6196.6294302708548</v>
      </c>
      <c r="H46" s="37">
        <f>G46*'2005 PIT'!C52</f>
        <v>7563481950</v>
      </c>
      <c r="I46" s="37">
        <f>('2005 PIT'!L50/'2005 PIT'!C50)*1000</f>
        <v>33142.6010298439</v>
      </c>
      <c r="J46" s="39">
        <f>I46*'2005 PIT'!C50</f>
        <v>4917433999.999999</v>
      </c>
    </row>
    <row r="47" spans="1:10">
      <c r="A47" s="23" t="s">
        <v>60</v>
      </c>
      <c r="B47" s="30" t="s">
        <v>96</v>
      </c>
      <c r="C47" s="35">
        <f>(('2005 PIT'!E53-'2005 PIT'!DP53)/'2005 PIT'!C53)*1000</f>
        <v>56783.074231848848</v>
      </c>
      <c r="D47" s="37">
        <f>'2006 Tax Rate Schedule'!$D$19</f>
        <v>1510</v>
      </c>
      <c r="E47" s="25">
        <f>'2006 Tax Rate Schedule'!$F$19</f>
        <v>0.15</v>
      </c>
      <c r="F47" s="37">
        <f>'2006 Tax Rate Schedule'!$G$19</f>
        <v>15100</v>
      </c>
      <c r="G47" s="37">
        <f t="shared" si="0"/>
        <v>7762.4611347773271</v>
      </c>
      <c r="H47" s="37">
        <f>G47*'2005 PIT'!C53</f>
        <v>6678394624.999999</v>
      </c>
      <c r="I47" s="37">
        <f>('2005 PIT'!L51/'2005 PIT'!C51)*1000</f>
        <v>32841.558676118657</v>
      </c>
      <c r="J47" s="39">
        <f>I47*'2005 PIT'!C51</f>
        <v>4364051999.999999</v>
      </c>
    </row>
    <row r="48" spans="1:10">
      <c r="A48" s="23" t="s">
        <v>61</v>
      </c>
      <c r="B48" s="30" t="s">
        <v>96</v>
      </c>
      <c r="C48" s="35">
        <f>(('2005 PIT'!E54-'2005 PIT'!DP54)/'2005 PIT'!C54)*1000</f>
        <v>66885.099634044207</v>
      </c>
      <c r="D48" s="37">
        <f>'2006 Tax Rate Schedule'!$D$20</f>
        <v>8440</v>
      </c>
      <c r="E48" s="25">
        <f>'2006 Tax Rate Schedule'!$F$20</f>
        <v>0.25</v>
      </c>
      <c r="F48" s="37">
        <f>'2006 Tax Rate Schedule'!$G$20</f>
        <v>61300</v>
      </c>
      <c r="G48" s="37">
        <f t="shared" si="0"/>
        <v>9836.2749085110518</v>
      </c>
      <c r="H48" s="37">
        <f>G48*'2005 PIT'!C54</f>
        <v>6859345979.999999</v>
      </c>
      <c r="I48" s="37">
        <f>('2005 PIT'!L52/'2005 PIT'!C52)*1000</f>
        <v>37142.773927149385</v>
      </c>
      <c r="J48" s="39">
        <f>I48*'2005 PIT'!C52</f>
        <v>45335726999.999992</v>
      </c>
    </row>
    <row r="49" spans="1:10">
      <c r="A49" s="23" t="s">
        <v>62</v>
      </c>
      <c r="B49" s="30" t="s">
        <v>97</v>
      </c>
      <c r="C49" s="35">
        <f>(('2005 PIT'!E55-'2005 PIT'!DP55)/'2005 PIT'!C55)*1000</f>
        <v>76850.074906367037</v>
      </c>
      <c r="D49" s="37">
        <f>'2006 Tax Rate Schedule'!$D$20</f>
        <v>8440</v>
      </c>
      <c r="E49" s="25">
        <f>'2006 Tax Rate Schedule'!$F$20</f>
        <v>0.25</v>
      </c>
      <c r="F49" s="37">
        <f>'2006 Tax Rate Schedule'!$G$20</f>
        <v>61300</v>
      </c>
      <c r="G49" s="37">
        <f t="shared" si="0"/>
        <v>12327.518726591759</v>
      </c>
      <c r="H49" s="37">
        <f>G49*'2005 PIT'!C55</f>
        <v>7241184499.999999</v>
      </c>
      <c r="I49" s="37">
        <f>('2005 PIT'!L53/'2005 PIT'!C53)*1000</f>
        <v>45351.003376552428</v>
      </c>
      <c r="J49" s="39">
        <f>I49*'2005 PIT'!C53</f>
        <v>39017509000</v>
      </c>
    </row>
    <row r="50" spans="1:10">
      <c r="A50" s="23" t="s">
        <v>63</v>
      </c>
      <c r="B50" s="30" t="s">
        <v>97</v>
      </c>
      <c r="C50" s="35">
        <f>(('2005 PIT'!E56-'2005 PIT'!DP56)/'2005 PIT'!C56)*1000</f>
        <v>86795.726345953633</v>
      </c>
      <c r="D50" s="37">
        <f>'2006 Tax Rate Schedule'!$D$20</f>
        <v>8440</v>
      </c>
      <c r="E50" s="25">
        <f>'2006 Tax Rate Schedule'!$F$20</f>
        <v>0.25</v>
      </c>
      <c r="F50" s="37">
        <f>'2006 Tax Rate Schedule'!$G$20</f>
        <v>61300</v>
      </c>
      <c r="G50" s="37">
        <f t="shared" si="0"/>
        <v>14813.931586488408</v>
      </c>
      <c r="H50" s="37">
        <f>G50*'2005 PIT'!C56</f>
        <v>7185719725</v>
      </c>
      <c r="I50" s="37">
        <f>('2005 PIT'!L54/'2005 PIT'!C54)*1000</f>
        <v>53539.140921657934</v>
      </c>
      <c r="J50" s="39">
        <f>I50*'2005 PIT'!C54</f>
        <v>37335627000</v>
      </c>
    </row>
    <row r="51" spans="1:10">
      <c r="A51" s="23" t="s">
        <v>64</v>
      </c>
      <c r="B51" s="30" t="s">
        <v>246</v>
      </c>
      <c r="C51" s="35">
        <f>(('2005 PIT'!E57-'2005 PIT'!DP57)/'2005 PIT'!C57)*1000</f>
        <v>96781.089988511667</v>
      </c>
      <c r="D51" s="37">
        <f>'2006 Tax Rate Schedule'!$D$20</f>
        <v>8440</v>
      </c>
      <c r="E51" s="25">
        <f>'2006 Tax Rate Schedule'!$F$20</f>
        <v>0.25</v>
      </c>
      <c r="F51" s="37">
        <f>'2006 Tax Rate Schedule'!$G$20</f>
        <v>61300</v>
      </c>
      <c r="G51" s="37">
        <f t="shared" si="0"/>
        <v>17310.272497127917</v>
      </c>
      <c r="H51" s="37">
        <f>G51*'2005 PIT'!C57</f>
        <v>6659919620</v>
      </c>
      <c r="I51" s="37">
        <f>('2005 PIT'!L55/'2005 PIT'!C55)*1000</f>
        <v>62121.750085120875</v>
      </c>
      <c r="J51" s="39">
        <f>I51*'2005 PIT'!C55</f>
        <v>36490316000</v>
      </c>
    </row>
    <row r="52" spans="1:10">
      <c r="A52" s="23" t="s">
        <v>65</v>
      </c>
      <c r="B52" s="30" t="s">
        <v>246</v>
      </c>
      <c r="C52" s="35">
        <f>(('2005 PIT'!E58-'2005 PIT'!DP58)/'2005 PIT'!C58)*1000</f>
        <v>122329.86264339725</v>
      </c>
      <c r="D52" s="37">
        <f>'2006 Tax Rate Schedule'!$D$20</f>
        <v>8440</v>
      </c>
      <c r="E52" s="25">
        <f>'2006 Tax Rate Schedule'!$F$20</f>
        <v>0.25</v>
      </c>
      <c r="F52" s="37">
        <f>'2006 Tax Rate Schedule'!$G$20</f>
        <v>61300</v>
      </c>
      <c r="G52" s="37">
        <f t="shared" si="0"/>
        <v>23697.465660849313</v>
      </c>
      <c r="H52" s="37">
        <f>G52*'2005 PIT'!C58</f>
        <v>23949938460</v>
      </c>
      <c r="I52" s="37">
        <f>('2005 PIT'!L56/'2005 PIT'!C56)*1000</f>
        <v>69409.429664065639</v>
      </c>
      <c r="J52" s="39">
        <f>I52*'2005 PIT'!C56</f>
        <v>33668085000</v>
      </c>
    </row>
    <row r="53" spans="1:10">
      <c r="A53" s="23" t="s">
        <v>66</v>
      </c>
      <c r="B53" s="30" t="s">
        <v>246</v>
      </c>
      <c r="C53" s="35">
        <f>(('2005 PIT'!E59-'2005 PIT'!DP59)/'2005 PIT'!C59)*1000</f>
        <v>173441.3866964074</v>
      </c>
      <c r="D53" s="37">
        <f>'2006 Tax Rate Schedule'!$D$21</f>
        <v>24040</v>
      </c>
      <c r="E53" s="25">
        <f>'2006 Tax Rate Schedule'!$F$21</f>
        <v>0.28000000000000003</v>
      </c>
      <c r="F53" s="37">
        <f>'2006 Tax Rate Schedule'!$G$21</f>
        <v>123700</v>
      </c>
      <c r="G53" s="37">
        <f t="shared" si="0"/>
        <v>37967.588274994072</v>
      </c>
      <c r="H53" s="37">
        <f>G53*'2005 PIT'!C59</f>
        <v>14570479644</v>
      </c>
      <c r="I53" s="37">
        <f>('2005 PIT'!L57/'2005 PIT'!C57)*1000</f>
        <v>79829.673700024432</v>
      </c>
      <c r="J53" s="39">
        <f>I53*'2005 PIT'!C57</f>
        <v>30713509000</v>
      </c>
    </row>
    <row r="54" spans="1:10">
      <c r="A54" s="23" t="s">
        <v>67</v>
      </c>
      <c r="B54" s="30" t="s">
        <v>98</v>
      </c>
      <c r="C54" s="35">
        <f>(('2005 PIT'!E60-'2005 PIT'!DP60)/'2005 PIT'!C60)*1000</f>
        <v>241591.69461024081</v>
      </c>
      <c r="D54" s="37">
        <f>'2006 Tax Rate Schedule'!$D$22</f>
        <v>42170</v>
      </c>
      <c r="E54" s="25">
        <f>'2006 Tax Rate Schedule'!$F$22</f>
        <v>0.33</v>
      </c>
      <c r="F54" s="37">
        <f>'2006 Tax Rate Schedule'!$G$22</f>
        <v>188450</v>
      </c>
      <c r="G54" s="37">
        <f t="shared" si="0"/>
        <v>59706.759221379471</v>
      </c>
      <c r="H54" s="37">
        <f>G54*'2005 PIT'!C60</f>
        <v>15295140216.5</v>
      </c>
      <c r="I54" s="37">
        <f>('2005 PIT'!L58/'2005 PIT'!C58)*1000</f>
        <v>96242.366823858611</v>
      </c>
      <c r="J54" s="39">
        <f>I54*'2005 PIT'!C58</f>
        <v>97267733000</v>
      </c>
    </row>
    <row r="55" spans="1:10">
      <c r="A55" s="23" t="s">
        <v>68</v>
      </c>
      <c r="B55" s="30" t="s">
        <v>98</v>
      </c>
      <c r="C55" s="35">
        <f>(('2005 PIT'!E61-'2005 PIT'!DP61)/'2005 PIT'!C61)*1000</f>
        <v>345677.75448356033</v>
      </c>
      <c r="D55" s="37">
        <f>'2006 Tax Rate Schedule'!$D$22</f>
        <v>42170</v>
      </c>
      <c r="E55" s="25">
        <f>'2006 Tax Rate Schedule'!$F$22</f>
        <v>0.33</v>
      </c>
      <c r="F55" s="37">
        <f>'2006 Tax Rate Schedule'!$G$22</f>
        <v>188450</v>
      </c>
      <c r="G55" s="37">
        <f t="shared" si="0"/>
        <v>94055.158979574917</v>
      </c>
      <c r="H55" s="37">
        <f>G55*'2005 PIT'!C61</f>
        <v>9062402678.0000019</v>
      </c>
      <c r="I55" s="37">
        <f>('2005 PIT'!L59/'2005 PIT'!C59)*1000</f>
        <v>127810.71552346383</v>
      </c>
      <c r="J55" s="39">
        <f>I55*'2005 PIT'!C59</f>
        <v>49048768000.000008</v>
      </c>
    </row>
    <row r="56" spans="1:10">
      <c r="A56" s="23" t="s">
        <v>69</v>
      </c>
      <c r="B56" s="30" t="s">
        <v>98</v>
      </c>
      <c r="C56" s="35">
        <f>(('2005 PIT'!E62-'2005 PIT'!DP62)/'2005 PIT'!C62)*1000</f>
        <v>445470.11969161307</v>
      </c>
      <c r="D56" s="37">
        <f>'2006 Tax Rate Schedule'!$D$23</f>
        <v>91043</v>
      </c>
      <c r="E56" s="25">
        <f>'2006 Tax Rate Schedule'!$F$23</f>
        <v>0.35</v>
      </c>
      <c r="F56" s="37">
        <f>'2006 Tax Rate Schedule'!$G$23</f>
        <v>336550</v>
      </c>
      <c r="G56" s="37">
        <f t="shared" si="0"/>
        <v>129165.04189206458</v>
      </c>
      <c r="H56" s="37">
        <f>G56*'2005 PIT'!C62</f>
        <v>6064815377</v>
      </c>
      <c r="I56" s="37">
        <f>('2005 PIT'!L60/'2005 PIT'!C60)*1000</f>
        <v>157996.90831514884</v>
      </c>
      <c r="J56" s="39">
        <f>I56*'2005 PIT'!C60</f>
        <v>40474225999.999992</v>
      </c>
    </row>
    <row r="57" spans="1:10">
      <c r="A57" s="23" t="s">
        <v>70</v>
      </c>
      <c r="B57" s="30" t="s">
        <v>98</v>
      </c>
      <c r="C57" s="35">
        <f>(('2005 PIT'!E63-'2005 PIT'!DP63)/'2005 PIT'!C63)*1000</f>
        <v>679147.00108761969</v>
      </c>
      <c r="D57" s="37">
        <f>'2006 Tax Rate Schedule'!$D$23</f>
        <v>91043</v>
      </c>
      <c r="E57" s="25">
        <f>'2006 Tax Rate Schedule'!$F$23</f>
        <v>0.35</v>
      </c>
      <c r="F57" s="37">
        <f>'2006 Tax Rate Schedule'!$G$23</f>
        <v>336550</v>
      </c>
      <c r="G57" s="37">
        <f t="shared" si="0"/>
        <v>210951.95038066688</v>
      </c>
      <c r="H57" s="37">
        <f>G57*'2005 PIT'!C63</f>
        <v>15904511346.999998</v>
      </c>
      <c r="I57" s="37">
        <f>('2005 PIT'!L61/'2005 PIT'!C61)*1000</f>
        <v>197750.66423115242</v>
      </c>
      <c r="J57" s="39">
        <f>I57*'2005 PIT'!C61</f>
        <v>19053671999.999996</v>
      </c>
    </row>
    <row r="58" spans="1:10">
      <c r="A58" s="23" t="s">
        <v>71</v>
      </c>
      <c r="B58" s="30" t="s">
        <v>98</v>
      </c>
      <c r="C58" s="35">
        <f>(('2005 PIT'!E64-'2005 PIT'!DP64)/'2005 PIT'!C64)*1000</f>
        <v>1361690.9904293939</v>
      </c>
      <c r="D58" s="37">
        <f>'2006 Tax Rate Schedule'!$D$23</f>
        <v>91043</v>
      </c>
      <c r="E58" s="25">
        <f>'2006 Tax Rate Schedule'!$F$23</f>
        <v>0.35</v>
      </c>
      <c r="F58" s="37">
        <f>'2006 Tax Rate Schedule'!$G$23</f>
        <v>336550</v>
      </c>
      <c r="G58" s="37">
        <f t="shared" si="0"/>
        <v>449842.34665028786</v>
      </c>
      <c r="H58" s="37">
        <f>G58*'2005 PIT'!C64</f>
        <v>12267650635.5</v>
      </c>
      <c r="I58" s="37">
        <f>('2005 PIT'!L62/'2005 PIT'!C62)*1000</f>
        <v>232029.39046726585</v>
      </c>
      <c r="J58" s="39">
        <f>I58*'2005 PIT'!C62</f>
        <v>10894708000</v>
      </c>
    </row>
    <row r="59" spans="1:10">
      <c r="A59" s="23" t="s">
        <v>72</v>
      </c>
      <c r="B59" s="30" t="s">
        <v>98</v>
      </c>
      <c r="C59" s="35">
        <f>(('2005 PIT'!E65-'2005 PIT'!DP65)/'2005 PIT'!C65)*1000</f>
        <v>2425228.7291330104</v>
      </c>
      <c r="D59" s="37">
        <f>'2006 Tax Rate Schedule'!$D$23</f>
        <v>91043</v>
      </c>
      <c r="E59" s="25">
        <f>'2006 Tax Rate Schedule'!$F$23</f>
        <v>0.35</v>
      </c>
      <c r="F59" s="37">
        <f>'2006 Tax Rate Schedule'!$G$23</f>
        <v>336550</v>
      </c>
      <c r="G59" s="37">
        <f t="shared" si="0"/>
        <v>822080.55519655359</v>
      </c>
      <c r="H59" s="37">
        <f>G59*'2005 PIT'!C65</f>
        <v>6106414364</v>
      </c>
      <c r="I59" s="37">
        <f>('2005 PIT'!L63/'2005 PIT'!C63)*1000</f>
        <v>306462.35774730088</v>
      </c>
      <c r="J59" s="39">
        <f>I59*'2005 PIT'!C63</f>
        <v>23105423000.000004</v>
      </c>
    </row>
    <row r="60" spans="1:10">
      <c r="A60" s="23" t="s">
        <v>73</v>
      </c>
      <c r="B60" s="30" t="s">
        <v>98</v>
      </c>
      <c r="C60" s="35">
        <f>(('2005 PIT'!E66-'2005 PIT'!DP66)/'2005 PIT'!C66)*1000</f>
        <v>3428055.8252427187</v>
      </c>
      <c r="D60" s="37">
        <f>'2006 Tax Rate Schedule'!$D$23</f>
        <v>91043</v>
      </c>
      <c r="E60" s="25">
        <f>'2006 Tax Rate Schedule'!$F$23</f>
        <v>0.35</v>
      </c>
      <c r="F60" s="37">
        <f>'2006 Tax Rate Schedule'!$G$23</f>
        <v>336550</v>
      </c>
      <c r="G60" s="37">
        <f t="shared" si="0"/>
        <v>1173070.0388349516</v>
      </c>
      <c r="H60" s="37">
        <f>G60*'2005 PIT'!C66</f>
        <v>3866438848.0000005</v>
      </c>
      <c r="I60" s="37">
        <f>('2005 PIT'!L64/'2005 PIT'!C64)*1000</f>
        <v>504733.12309779617</v>
      </c>
      <c r="J60" s="39">
        <f>I60*'2005 PIT'!C64</f>
        <v>13764577000</v>
      </c>
    </row>
    <row r="61" spans="1:10">
      <c r="A61" s="23" t="s">
        <v>74</v>
      </c>
      <c r="B61" s="30" t="s">
        <v>98</v>
      </c>
      <c r="C61" s="35">
        <f>(('2005 PIT'!E67-'2005 PIT'!DP67)/'2005 PIT'!C67)*1000</f>
        <v>4440850.4983388707</v>
      </c>
      <c r="D61" s="37">
        <f>'2006 Tax Rate Schedule'!$D$23</f>
        <v>91043</v>
      </c>
      <c r="E61" s="25">
        <f>'2006 Tax Rate Schedule'!$F$23</f>
        <v>0.35</v>
      </c>
      <c r="F61" s="37">
        <f>'2006 Tax Rate Schedule'!$G$23</f>
        <v>336550</v>
      </c>
      <c r="G61" s="37">
        <f t="shared" si="0"/>
        <v>1527548.1744186047</v>
      </c>
      <c r="H61" s="37">
        <f>G61*'2005 PIT'!C67</f>
        <v>2758752003</v>
      </c>
      <c r="I61" s="37">
        <f>('2005 PIT'!L65/'2005 PIT'!C65)*1000</f>
        <v>766065.15885837376</v>
      </c>
      <c r="J61" s="39">
        <f>I61*'2005 PIT'!C65</f>
        <v>5690332000</v>
      </c>
    </row>
    <row r="62" spans="1:10">
      <c r="A62" s="26" t="s">
        <v>75</v>
      </c>
      <c r="B62" s="21" t="s">
        <v>98</v>
      </c>
      <c r="C62" s="36">
        <f>(('2005 PIT'!E68-'2005 PIT'!DP68)/'2005 PIT'!C68)*1000</f>
        <v>16605065.139949111</v>
      </c>
      <c r="D62" s="38">
        <f>'2006 Tax Rate Schedule'!$D$23</f>
        <v>91043</v>
      </c>
      <c r="E62" s="28">
        <f>'2006 Tax Rate Schedule'!$F$23</f>
        <v>0.35</v>
      </c>
      <c r="F62" s="38">
        <f>'2006 Tax Rate Schedule'!$G$23</f>
        <v>336550</v>
      </c>
      <c r="G62" s="38">
        <f>D62+(C62-F62)*E62</f>
        <v>5785023.298982189</v>
      </c>
      <c r="H62" s="38">
        <f>G62*'2005 PIT'!C68</f>
        <v>34102712347.500004</v>
      </c>
      <c r="I62" s="38">
        <f>('2005 PIT'!L66/'2005 PIT'!C66)*1000</f>
        <v>1060612.8640776698</v>
      </c>
      <c r="J62" s="40">
        <f>I62*'2005 PIT'!C66</f>
        <v>3495779999.9999995</v>
      </c>
    </row>
    <row r="63" spans="1:10">
      <c r="H63" s="4">
        <f>SUM(H4:H62)</f>
        <v>203885613510.5</v>
      </c>
    </row>
  </sheetData>
  <mergeCells count="10"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86"/>
  <sheetViews>
    <sheetView tabSelected="1" zoomScale="85" zoomScaleNormal="85" workbookViewId="0">
      <pane xSplit="2" ySplit="9" topLeftCell="C59" activePane="bottomRight" state="frozen"/>
      <selection pane="topRight" activeCell="C1" sqref="C1"/>
      <selection pane="bottomLeft" activeCell="A10" sqref="A10"/>
      <selection pane="bottomRight" activeCell="V90" sqref="V90"/>
    </sheetView>
  </sheetViews>
  <sheetFormatPr defaultRowHeight="15"/>
  <cols>
    <col min="1" max="2" width="16.140625" customWidth="1"/>
    <col min="3" max="17" width="12.7109375" customWidth="1"/>
    <col min="18" max="18" width="13.7109375" customWidth="1"/>
    <col min="19" max="34" width="12.7109375" customWidth="1"/>
    <col min="35" max="42" width="12.7109375" style="8" customWidth="1"/>
    <col min="43" max="150" width="12.7109375" customWidth="1"/>
  </cols>
  <sheetData>
    <row r="1" spans="1:150">
      <c r="A1" t="s">
        <v>0</v>
      </c>
    </row>
    <row r="2" spans="1:150">
      <c r="A2" t="s">
        <v>1</v>
      </c>
    </row>
    <row r="3" spans="1:150">
      <c r="A3" t="s">
        <v>2</v>
      </c>
    </row>
    <row r="4" spans="1:150">
      <c r="A4" t="s">
        <v>3</v>
      </c>
    </row>
    <row r="5" spans="1:150">
      <c r="A5" t="s">
        <v>4</v>
      </c>
    </row>
    <row r="6" spans="1:150">
      <c r="A6" t="s">
        <v>5</v>
      </c>
    </row>
    <row r="7" spans="1:150">
      <c r="A7" s="152" t="s">
        <v>6</v>
      </c>
      <c r="B7" s="152" t="s">
        <v>91</v>
      </c>
      <c r="C7" s="158" t="s">
        <v>7</v>
      </c>
      <c r="D7" s="159"/>
      <c r="E7" s="152" t="s">
        <v>165</v>
      </c>
      <c r="F7" s="152" t="s">
        <v>166</v>
      </c>
      <c r="G7" s="152" t="s">
        <v>167</v>
      </c>
      <c r="H7" s="152" t="s">
        <v>8</v>
      </c>
      <c r="I7" s="152" t="s">
        <v>168</v>
      </c>
      <c r="J7" s="152" t="s">
        <v>169</v>
      </c>
      <c r="K7" s="146" t="s">
        <v>9</v>
      </c>
      <c r="L7" s="165"/>
      <c r="M7" s="146" t="s">
        <v>10</v>
      </c>
      <c r="N7" s="165"/>
      <c r="O7" s="146" t="s">
        <v>11</v>
      </c>
      <c r="P7" s="165"/>
      <c r="Q7" s="146" t="s">
        <v>12</v>
      </c>
      <c r="R7" s="148"/>
      <c r="S7" s="162" t="s">
        <v>77</v>
      </c>
      <c r="T7" s="164"/>
      <c r="U7" s="164"/>
      <c r="V7" s="163"/>
      <c r="W7" s="162" t="s">
        <v>80</v>
      </c>
      <c r="X7" s="164"/>
      <c r="Y7" s="164"/>
      <c r="Z7" s="163"/>
      <c r="AA7" s="162" t="s">
        <v>81</v>
      </c>
      <c r="AB7" s="164"/>
      <c r="AC7" s="164"/>
      <c r="AD7" s="163"/>
      <c r="AE7" s="162" t="s">
        <v>82</v>
      </c>
      <c r="AF7" s="164"/>
      <c r="AG7" s="164"/>
      <c r="AH7" s="163"/>
      <c r="AI7" s="169" t="s">
        <v>83</v>
      </c>
      <c r="AJ7" s="170"/>
      <c r="AK7" s="170"/>
      <c r="AL7" s="171"/>
      <c r="AM7" s="169" t="s">
        <v>84</v>
      </c>
      <c r="AN7" s="170"/>
      <c r="AO7" s="170"/>
      <c r="AP7" s="171"/>
      <c r="AQ7" s="162" t="s">
        <v>85</v>
      </c>
      <c r="AR7" s="164"/>
      <c r="AS7" s="164"/>
      <c r="AT7" s="163"/>
      <c r="AU7" s="146" t="s">
        <v>86</v>
      </c>
      <c r="AV7" s="148"/>
      <c r="AW7" s="168" t="s">
        <v>87</v>
      </c>
      <c r="AX7" s="165"/>
      <c r="AY7" s="146" t="s">
        <v>88</v>
      </c>
      <c r="AZ7" s="148"/>
      <c r="BA7" s="146" t="s">
        <v>89</v>
      </c>
      <c r="BB7" s="148"/>
      <c r="BC7" s="146" t="s">
        <v>90</v>
      </c>
      <c r="BD7" s="148"/>
      <c r="BE7" s="146" t="s">
        <v>116</v>
      </c>
      <c r="BF7" s="148"/>
      <c r="BG7" s="146" t="s">
        <v>117</v>
      </c>
      <c r="BH7" s="148"/>
      <c r="BI7" s="146" t="s">
        <v>118</v>
      </c>
      <c r="BJ7" s="148"/>
      <c r="BK7" s="146" t="s">
        <v>119</v>
      </c>
      <c r="BL7" s="148"/>
      <c r="BM7" s="146" t="s">
        <v>120</v>
      </c>
      <c r="BN7" s="148"/>
      <c r="BO7" s="146" t="s">
        <v>121</v>
      </c>
      <c r="BP7" s="148"/>
      <c r="BQ7" s="146" t="s">
        <v>122</v>
      </c>
      <c r="BR7" s="148"/>
      <c r="BS7" s="162" t="s">
        <v>123</v>
      </c>
      <c r="BT7" s="164"/>
      <c r="BU7" s="164"/>
      <c r="BV7" s="163"/>
      <c r="BW7" s="146" t="s">
        <v>126</v>
      </c>
      <c r="BX7" s="148"/>
      <c r="BY7" s="146" t="s">
        <v>127</v>
      </c>
      <c r="BZ7" s="148"/>
      <c r="CA7" s="146" t="s">
        <v>128</v>
      </c>
      <c r="CB7" s="148"/>
      <c r="CC7" s="146" t="s">
        <v>129</v>
      </c>
      <c r="CD7" s="148"/>
      <c r="CE7" s="158" t="s">
        <v>130</v>
      </c>
      <c r="CF7" s="159"/>
      <c r="CG7" s="158" t="s">
        <v>131</v>
      </c>
      <c r="CH7" s="159"/>
      <c r="CI7" s="158" t="s">
        <v>132</v>
      </c>
      <c r="CJ7" s="159"/>
      <c r="CK7" s="146" t="s">
        <v>133</v>
      </c>
      <c r="CL7" s="148"/>
      <c r="CM7" s="158" t="s">
        <v>134</v>
      </c>
      <c r="CN7" s="159"/>
      <c r="CO7" s="146" t="s">
        <v>135</v>
      </c>
      <c r="CP7" s="148"/>
      <c r="CQ7" s="146" t="s">
        <v>136</v>
      </c>
      <c r="CR7" s="148"/>
      <c r="CS7" s="146" t="s">
        <v>137</v>
      </c>
      <c r="CT7" s="148"/>
      <c r="CU7" s="146" t="s">
        <v>138</v>
      </c>
      <c r="CV7" s="148"/>
      <c r="CW7" s="146" t="s">
        <v>139</v>
      </c>
      <c r="CX7" s="148"/>
      <c r="CY7" s="146" t="s">
        <v>140</v>
      </c>
      <c r="CZ7" s="148"/>
      <c r="DA7" s="146" t="s">
        <v>141</v>
      </c>
      <c r="DB7" s="148"/>
      <c r="DC7" s="146" t="s">
        <v>142</v>
      </c>
      <c r="DD7" s="148"/>
      <c r="DE7" s="146" t="s">
        <v>143</v>
      </c>
      <c r="DF7" s="148"/>
      <c r="DG7" s="146" t="s">
        <v>144</v>
      </c>
      <c r="DH7" s="148"/>
      <c r="DI7" s="146" t="s">
        <v>145</v>
      </c>
      <c r="DJ7" s="148"/>
      <c r="DK7" s="146" t="s">
        <v>146</v>
      </c>
      <c r="DL7" s="148"/>
      <c r="DM7" s="146" t="s">
        <v>147</v>
      </c>
      <c r="DN7" s="148"/>
      <c r="DO7" s="146" t="s">
        <v>148</v>
      </c>
      <c r="DP7" s="148"/>
      <c r="DQ7" s="146" t="s">
        <v>149</v>
      </c>
      <c r="DR7" s="148"/>
      <c r="DS7" s="158" t="s">
        <v>150</v>
      </c>
      <c r="DT7" s="159"/>
      <c r="DU7" s="158" t="s">
        <v>151</v>
      </c>
      <c r="DV7" s="159"/>
      <c r="DW7" s="158" t="s">
        <v>152</v>
      </c>
      <c r="DX7" s="159"/>
      <c r="DY7" s="158" t="s">
        <v>130</v>
      </c>
      <c r="DZ7" s="159"/>
      <c r="EA7" s="158" t="s">
        <v>153</v>
      </c>
      <c r="EB7" s="159"/>
      <c r="EC7" s="158" t="s">
        <v>154</v>
      </c>
      <c r="ED7" s="159"/>
      <c r="EE7" s="146" t="s">
        <v>155</v>
      </c>
      <c r="EF7" s="148"/>
      <c r="EG7" s="146" t="s">
        <v>156</v>
      </c>
      <c r="EH7" s="148"/>
      <c r="EI7" s="158" t="s">
        <v>157</v>
      </c>
      <c r="EJ7" s="159"/>
      <c r="EK7" s="146" t="s">
        <v>158</v>
      </c>
      <c r="EL7" s="148"/>
      <c r="EM7" s="146" t="s">
        <v>159</v>
      </c>
      <c r="EN7" s="148"/>
      <c r="EO7" s="158" t="s">
        <v>160</v>
      </c>
      <c r="EP7" s="159"/>
      <c r="EQ7" s="158" t="s">
        <v>161</v>
      </c>
      <c r="ER7" s="159"/>
      <c r="ES7" s="158" t="s">
        <v>162</v>
      </c>
      <c r="ET7" s="159"/>
    </row>
    <row r="8" spans="1:150" ht="15" customHeight="1">
      <c r="A8" s="153"/>
      <c r="B8" s="153"/>
      <c r="C8" s="160"/>
      <c r="D8" s="161"/>
      <c r="E8" s="153"/>
      <c r="F8" s="153"/>
      <c r="G8" s="153"/>
      <c r="H8" s="153"/>
      <c r="I8" s="153"/>
      <c r="J8" s="153"/>
      <c r="K8" s="166"/>
      <c r="L8" s="167"/>
      <c r="M8" s="166"/>
      <c r="N8" s="167"/>
      <c r="O8" s="166"/>
      <c r="P8" s="167"/>
      <c r="Q8" s="149"/>
      <c r="R8" s="151"/>
      <c r="S8" s="162" t="s">
        <v>78</v>
      </c>
      <c r="T8" s="163"/>
      <c r="U8" s="162" t="s">
        <v>79</v>
      </c>
      <c r="V8" s="163"/>
      <c r="W8" s="162" t="s">
        <v>78</v>
      </c>
      <c r="X8" s="163"/>
      <c r="Y8" s="162" t="s">
        <v>79</v>
      </c>
      <c r="Z8" s="163"/>
      <c r="AA8" s="162" t="s">
        <v>78</v>
      </c>
      <c r="AB8" s="163"/>
      <c r="AC8" s="162" t="s">
        <v>79</v>
      </c>
      <c r="AD8" s="163"/>
      <c r="AE8" s="162" t="s">
        <v>78</v>
      </c>
      <c r="AF8" s="163"/>
      <c r="AG8" s="162" t="s">
        <v>79</v>
      </c>
      <c r="AH8" s="163"/>
      <c r="AI8" s="162" t="s">
        <v>78</v>
      </c>
      <c r="AJ8" s="163"/>
      <c r="AK8" s="162" t="s">
        <v>79</v>
      </c>
      <c r="AL8" s="163"/>
      <c r="AM8" s="162" t="s">
        <v>78</v>
      </c>
      <c r="AN8" s="163"/>
      <c r="AO8" s="162" t="s">
        <v>79</v>
      </c>
      <c r="AP8" s="163"/>
      <c r="AQ8" s="162" t="s">
        <v>78</v>
      </c>
      <c r="AR8" s="163"/>
      <c r="AS8" s="162" t="s">
        <v>79</v>
      </c>
      <c r="AT8" s="163"/>
      <c r="AU8" s="149"/>
      <c r="AV8" s="151"/>
      <c r="AW8" s="166"/>
      <c r="AX8" s="167"/>
      <c r="AY8" s="149"/>
      <c r="AZ8" s="151"/>
      <c r="BA8" s="149"/>
      <c r="BB8" s="151"/>
      <c r="BC8" s="149"/>
      <c r="BD8" s="151"/>
      <c r="BE8" s="149"/>
      <c r="BF8" s="151"/>
      <c r="BG8" s="149"/>
      <c r="BH8" s="151"/>
      <c r="BI8" s="149"/>
      <c r="BJ8" s="151"/>
      <c r="BK8" s="149"/>
      <c r="BL8" s="151"/>
      <c r="BM8" s="149"/>
      <c r="BN8" s="151"/>
      <c r="BO8" s="149"/>
      <c r="BP8" s="151"/>
      <c r="BQ8" s="149"/>
      <c r="BR8" s="151"/>
      <c r="BS8" s="162" t="s">
        <v>124</v>
      </c>
      <c r="BT8" s="163"/>
      <c r="BU8" s="162" t="s">
        <v>125</v>
      </c>
      <c r="BV8" s="163"/>
      <c r="BW8" s="149"/>
      <c r="BX8" s="151"/>
      <c r="BY8" s="149"/>
      <c r="BZ8" s="151"/>
      <c r="CA8" s="149"/>
      <c r="CB8" s="151"/>
      <c r="CC8" s="149"/>
      <c r="CD8" s="151"/>
      <c r="CE8" s="160"/>
      <c r="CF8" s="161"/>
      <c r="CG8" s="160"/>
      <c r="CH8" s="161"/>
      <c r="CI8" s="160"/>
      <c r="CJ8" s="161"/>
      <c r="CK8" s="149"/>
      <c r="CL8" s="151"/>
      <c r="CM8" s="160"/>
      <c r="CN8" s="161"/>
      <c r="CO8" s="149"/>
      <c r="CP8" s="151"/>
      <c r="CQ8" s="149"/>
      <c r="CR8" s="151"/>
      <c r="CS8" s="149"/>
      <c r="CT8" s="151"/>
      <c r="CU8" s="149"/>
      <c r="CV8" s="151"/>
      <c r="CW8" s="149"/>
      <c r="CX8" s="151"/>
      <c r="CY8" s="149"/>
      <c r="CZ8" s="151"/>
      <c r="DA8" s="149"/>
      <c r="DB8" s="151"/>
      <c r="DC8" s="149"/>
      <c r="DD8" s="151"/>
      <c r="DE8" s="149"/>
      <c r="DF8" s="151"/>
      <c r="DG8" s="149"/>
      <c r="DH8" s="151"/>
      <c r="DI8" s="149"/>
      <c r="DJ8" s="151"/>
      <c r="DK8" s="149"/>
      <c r="DL8" s="151"/>
      <c r="DM8" s="149"/>
      <c r="DN8" s="151"/>
      <c r="DO8" s="149"/>
      <c r="DP8" s="151"/>
      <c r="DQ8" s="149"/>
      <c r="DR8" s="151"/>
      <c r="DS8" s="160"/>
      <c r="DT8" s="161"/>
      <c r="DU8" s="160"/>
      <c r="DV8" s="161"/>
      <c r="DW8" s="160"/>
      <c r="DX8" s="161"/>
      <c r="DY8" s="160"/>
      <c r="DZ8" s="161"/>
      <c r="EA8" s="160"/>
      <c r="EB8" s="161"/>
      <c r="EC8" s="160"/>
      <c r="ED8" s="161"/>
      <c r="EE8" s="149"/>
      <c r="EF8" s="151"/>
      <c r="EG8" s="149"/>
      <c r="EH8" s="151"/>
      <c r="EI8" s="160"/>
      <c r="EJ8" s="161"/>
      <c r="EK8" s="149"/>
      <c r="EL8" s="151"/>
      <c r="EM8" s="149"/>
      <c r="EN8" s="151"/>
      <c r="EO8" s="160"/>
      <c r="EP8" s="161"/>
      <c r="EQ8" s="160"/>
      <c r="ER8" s="161"/>
      <c r="ES8" s="160"/>
      <c r="ET8" s="161"/>
    </row>
    <row r="9" spans="1:150">
      <c r="A9" s="154"/>
      <c r="B9" s="154"/>
      <c r="C9" s="1" t="s">
        <v>13</v>
      </c>
      <c r="D9" s="12" t="s">
        <v>14</v>
      </c>
      <c r="E9" s="154"/>
      <c r="F9" s="154"/>
      <c r="G9" s="154"/>
      <c r="H9" s="154"/>
      <c r="I9" s="154"/>
      <c r="J9" s="154"/>
      <c r="K9" s="1" t="s">
        <v>15</v>
      </c>
      <c r="L9" s="1" t="s">
        <v>16</v>
      </c>
      <c r="M9" s="1" t="s">
        <v>15</v>
      </c>
      <c r="N9" s="1" t="s">
        <v>16</v>
      </c>
      <c r="O9" s="2" t="s">
        <v>15</v>
      </c>
      <c r="P9" s="2" t="s">
        <v>16</v>
      </c>
      <c r="Q9" s="2" t="s">
        <v>15</v>
      </c>
      <c r="R9" s="2" t="s">
        <v>16</v>
      </c>
      <c r="S9" s="7" t="s">
        <v>15</v>
      </c>
      <c r="T9" s="7" t="s">
        <v>16</v>
      </c>
      <c r="U9" s="7" t="s">
        <v>15</v>
      </c>
      <c r="V9" s="7" t="s">
        <v>16</v>
      </c>
      <c r="W9" s="7" t="s">
        <v>15</v>
      </c>
      <c r="X9" s="7" t="s">
        <v>16</v>
      </c>
      <c r="Y9" s="7" t="s">
        <v>15</v>
      </c>
      <c r="Z9" s="7" t="s">
        <v>16</v>
      </c>
      <c r="AA9" s="7" t="s">
        <v>15</v>
      </c>
      <c r="AB9" s="7" t="s">
        <v>16</v>
      </c>
      <c r="AC9" s="7" t="s">
        <v>15</v>
      </c>
      <c r="AD9" s="7" t="s">
        <v>16</v>
      </c>
      <c r="AE9" s="7" t="s">
        <v>15</v>
      </c>
      <c r="AF9" s="7" t="s">
        <v>16</v>
      </c>
      <c r="AG9" s="7" t="s">
        <v>15</v>
      </c>
      <c r="AH9" s="7" t="s">
        <v>16</v>
      </c>
      <c r="AI9" s="7" t="s">
        <v>15</v>
      </c>
      <c r="AJ9" s="7" t="s">
        <v>16</v>
      </c>
      <c r="AK9" s="7" t="s">
        <v>15</v>
      </c>
      <c r="AL9" s="7" t="s">
        <v>16</v>
      </c>
      <c r="AM9" s="7" t="s">
        <v>15</v>
      </c>
      <c r="AN9" s="7" t="s">
        <v>16</v>
      </c>
      <c r="AO9" s="7" t="s">
        <v>15</v>
      </c>
      <c r="AP9" s="7" t="s">
        <v>16</v>
      </c>
      <c r="AQ9" s="7" t="s">
        <v>15</v>
      </c>
      <c r="AR9" s="7" t="s">
        <v>16</v>
      </c>
      <c r="AS9" s="7" t="s">
        <v>15</v>
      </c>
      <c r="AT9" s="7" t="s">
        <v>16</v>
      </c>
      <c r="AU9" s="7" t="s">
        <v>15</v>
      </c>
      <c r="AV9" s="7" t="s">
        <v>16</v>
      </c>
      <c r="AW9" s="7" t="s">
        <v>15</v>
      </c>
      <c r="AX9" s="7" t="s">
        <v>16</v>
      </c>
      <c r="AY9" s="7" t="s">
        <v>15</v>
      </c>
      <c r="AZ9" s="7" t="s">
        <v>16</v>
      </c>
      <c r="BA9" s="7" t="s">
        <v>15</v>
      </c>
      <c r="BB9" s="7" t="s">
        <v>16</v>
      </c>
      <c r="BC9" s="7" t="s">
        <v>15</v>
      </c>
      <c r="BD9" s="7" t="s">
        <v>16</v>
      </c>
      <c r="BE9" s="7" t="s">
        <v>15</v>
      </c>
      <c r="BF9" s="7" t="s">
        <v>16</v>
      </c>
      <c r="BG9" s="7" t="s">
        <v>15</v>
      </c>
      <c r="BH9" s="7" t="s">
        <v>16</v>
      </c>
      <c r="BI9" s="7" t="s">
        <v>15</v>
      </c>
      <c r="BJ9" s="7" t="s">
        <v>16</v>
      </c>
      <c r="BK9" s="7" t="s">
        <v>15</v>
      </c>
      <c r="BL9" s="7" t="s">
        <v>16</v>
      </c>
      <c r="BM9" s="7" t="s">
        <v>15</v>
      </c>
      <c r="BN9" s="7" t="s">
        <v>16</v>
      </c>
      <c r="BO9" s="7" t="s">
        <v>15</v>
      </c>
      <c r="BP9" s="7" t="s">
        <v>16</v>
      </c>
      <c r="BQ9" s="7" t="s">
        <v>15</v>
      </c>
      <c r="BR9" s="7" t="s">
        <v>16</v>
      </c>
      <c r="BS9" s="7" t="s">
        <v>15</v>
      </c>
      <c r="BT9" s="7" t="s">
        <v>16</v>
      </c>
      <c r="BU9" s="7" t="s">
        <v>15</v>
      </c>
      <c r="BV9" s="7" t="s">
        <v>16</v>
      </c>
      <c r="BW9" s="7" t="s">
        <v>15</v>
      </c>
      <c r="BX9" s="7" t="s">
        <v>16</v>
      </c>
      <c r="BY9" s="7" t="s">
        <v>15</v>
      </c>
      <c r="BZ9" s="7" t="s">
        <v>16</v>
      </c>
      <c r="CA9" s="7" t="s">
        <v>15</v>
      </c>
      <c r="CB9" s="7" t="s">
        <v>16</v>
      </c>
      <c r="CC9" s="7" t="s">
        <v>15</v>
      </c>
      <c r="CD9" s="7" t="s">
        <v>16</v>
      </c>
      <c r="CE9" s="7" t="s">
        <v>15</v>
      </c>
      <c r="CF9" s="7" t="s">
        <v>16</v>
      </c>
      <c r="CG9" s="7" t="s">
        <v>15</v>
      </c>
      <c r="CH9" s="7" t="s">
        <v>16</v>
      </c>
      <c r="CI9" s="7" t="s">
        <v>15</v>
      </c>
      <c r="CJ9" s="7" t="s">
        <v>16</v>
      </c>
      <c r="CK9" s="7" t="s">
        <v>15</v>
      </c>
      <c r="CL9" s="7" t="s">
        <v>16</v>
      </c>
      <c r="CM9" s="7" t="s">
        <v>15</v>
      </c>
      <c r="CN9" s="7" t="s">
        <v>16</v>
      </c>
      <c r="CO9" s="7" t="s">
        <v>15</v>
      </c>
      <c r="CP9" s="7" t="s">
        <v>16</v>
      </c>
      <c r="CQ9" s="7" t="s">
        <v>15</v>
      </c>
      <c r="CR9" s="7" t="s">
        <v>16</v>
      </c>
      <c r="CS9" s="7" t="s">
        <v>15</v>
      </c>
      <c r="CT9" s="7" t="s">
        <v>16</v>
      </c>
      <c r="CU9" s="7" t="s">
        <v>15</v>
      </c>
      <c r="CV9" s="7" t="s">
        <v>16</v>
      </c>
      <c r="CW9" s="7" t="s">
        <v>15</v>
      </c>
      <c r="CX9" s="7" t="s">
        <v>16</v>
      </c>
      <c r="CY9" s="7" t="s">
        <v>15</v>
      </c>
      <c r="CZ9" s="7" t="s">
        <v>16</v>
      </c>
      <c r="DA9" s="7" t="s">
        <v>15</v>
      </c>
      <c r="DB9" s="7" t="s">
        <v>16</v>
      </c>
      <c r="DC9" s="7" t="s">
        <v>15</v>
      </c>
      <c r="DD9" s="7" t="s">
        <v>16</v>
      </c>
      <c r="DE9" s="7" t="s">
        <v>15</v>
      </c>
      <c r="DF9" s="7" t="s">
        <v>16</v>
      </c>
      <c r="DG9" s="7" t="s">
        <v>15</v>
      </c>
      <c r="DH9" s="7" t="s">
        <v>16</v>
      </c>
      <c r="DI9" s="7" t="s">
        <v>15</v>
      </c>
      <c r="DJ9" s="7" t="s">
        <v>16</v>
      </c>
      <c r="DK9" s="7" t="s">
        <v>15</v>
      </c>
      <c r="DL9" s="7" t="s">
        <v>16</v>
      </c>
      <c r="DM9" s="7" t="s">
        <v>15</v>
      </c>
      <c r="DN9" s="7" t="s">
        <v>16</v>
      </c>
      <c r="DO9" s="7" t="s">
        <v>15</v>
      </c>
      <c r="DP9" s="7" t="s">
        <v>16</v>
      </c>
      <c r="DQ9" s="7" t="s">
        <v>15</v>
      </c>
      <c r="DR9" s="7" t="s">
        <v>16</v>
      </c>
      <c r="DS9" s="7" t="s">
        <v>15</v>
      </c>
      <c r="DT9" s="7" t="s">
        <v>16</v>
      </c>
      <c r="DU9" s="7" t="s">
        <v>15</v>
      </c>
      <c r="DV9" s="7" t="s">
        <v>16</v>
      </c>
      <c r="DW9" s="7" t="s">
        <v>15</v>
      </c>
      <c r="DX9" s="7" t="s">
        <v>16</v>
      </c>
      <c r="DY9" s="7" t="s">
        <v>15</v>
      </c>
      <c r="DZ9" s="7" t="s">
        <v>16</v>
      </c>
      <c r="EA9" s="7" t="s">
        <v>15</v>
      </c>
      <c r="EB9" s="7" t="s">
        <v>16</v>
      </c>
      <c r="EC9" s="7" t="s">
        <v>15</v>
      </c>
      <c r="ED9" s="7" t="s">
        <v>16</v>
      </c>
      <c r="EE9" s="7" t="s">
        <v>15</v>
      </c>
      <c r="EF9" s="7" t="s">
        <v>16</v>
      </c>
      <c r="EG9" s="7" t="s">
        <v>15</v>
      </c>
      <c r="EH9" s="7" t="s">
        <v>16</v>
      </c>
      <c r="EI9" s="7" t="s">
        <v>15</v>
      </c>
      <c r="EJ9" s="7" t="s">
        <v>16</v>
      </c>
      <c r="EK9" s="7" t="s">
        <v>15</v>
      </c>
      <c r="EL9" s="7" t="s">
        <v>16</v>
      </c>
      <c r="EM9" s="7" t="s">
        <v>15</v>
      </c>
      <c r="EN9" s="7" t="s">
        <v>16</v>
      </c>
      <c r="EO9" s="7" t="s">
        <v>15</v>
      </c>
      <c r="EP9" s="7" t="s">
        <v>16</v>
      </c>
      <c r="EQ9" s="7" t="s">
        <v>15</v>
      </c>
      <c r="ER9" s="7" t="s">
        <v>16</v>
      </c>
      <c r="ES9" s="7" t="s">
        <v>15</v>
      </c>
      <c r="ET9" s="7" t="s">
        <v>16</v>
      </c>
    </row>
    <row r="10" spans="1:150">
      <c r="A10" t="s">
        <v>17</v>
      </c>
      <c r="B10" t="s">
        <v>180</v>
      </c>
      <c r="C10">
        <v>162076</v>
      </c>
      <c r="D10">
        <v>3580</v>
      </c>
      <c r="E10" s="3">
        <v>-11184310</v>
      </c>
      <c r="F10" s="3">
        <v>1234355</v>
      </c>
      <c r="G10" s="3">
        <v>-9950611</v>
      </c>
      <c r="H10" s="3">
        <v>2951253</v>
      </c>
      <c r="I10">
        <v>0</v>
      </c>
      <c r="J10" s="3">
        <v>5023</v>
      </c>
      <c r="K10" s="4">
        <v>47520</v>
      </c>
      <c r="L10" s="3">
        <v>1235972</v>
      </c>
      <c r="M10" s="4">
        <v>99090</v>
      </c>
      <c r="N10" s="3">
        <v>943031</v>
      </c>
      <c r="O10" s="4">
        <v>71515</v>
      </c>
      <c r="P10" s="3">
        <v>308717</v>
      </c>
      <c r="Q10" s="4">
        <v>15485</v>
      </c>
      <c r="R10" s="3">
        <v>159338</v>
      </c>
      <c r="S10" s="4">
        <v>25114</v>
      </c>
      <c r="T10" s="3">
        <v>350361</v>
      </c>
      <c r="U10" s="4">
        <v>47575</v>
      </c>
      <c r="V10" s="3">
        <v>1294736</v>
      </c>
      <c r="W10" s="4">
        <v>16482</v>
      </c>
      <c r="X10" s="3">
        <v>1751852</v>
      </c>
      <c r="Y10" s="4">
        <v>68398</v>
      </c>
      <c r="Z10" s="3">
        <v>175788</v>
      </c>
      <c r="AA10" s="4">
        <v>8695</v>
      </c>
      <c r="AB10" s="3">
        <v>181352</v>
      </c>
      <c r="AC10" s="4">
        <v>37199</v>
      </c>
      <c r="AD10" s="3">
        <v>917462</v>
      </c>
      <c r="AE10" s="4">
        <v>13351</v>
      </c>
      <c r="AF10" s="3">
        <v>1224814</v>
      </c>
      <c r="AG10" s="4">
        <v>28542</v>
      </c>
      <c r="AH10" s="3">
        <v>4919445</v>
      </c>
      <c r="AI10" s="9">
        <v>775</v>
      </c>
      <c r="AJ10" s="11">
        <v>24298</v>
      </c>
      <c r="AK10" s="9">
        <v>787</v>
      </c>
      <c r="AL10" s="11">
        <v>89301</v>
      </c>
      <c r="AM10" s="9">
        <v>769</v>
      </c>
      <c r="AN10" s="11">
        <v>31425</v>
      </c>
      <c r="AO10" s="9">
        <v>4158</v>
      </c>
      <c r="AP10" s="11">
        <v>420084</v>
      </c>
      <c r="AQ10" s="9">
        <v>38221</v>
      </c>
      <c r="AR10" s="11">
        <v>689878</v>
      </c>
      <c r="AS10" s="9">
        <v>60032</v>
      </c>
      <c r="AT10" s="11">
        <v>10068091</v>
      </c>
      <c r="AU10" s="9">
        <v>162009</v>
      </c>
      <c r="AV10" s="13">
        <v>-10983318</v>
      </c>
      <c r="AW10" s="4">
        <v>2596</v>
      </c>
      <c r="AX10" s="3">
        <v>11754</v>
      </c>
      <c r="AY10" s="4">
        <v>5222</v>
      </c>
      <c r="AZ10" s="14">
        <v>4731</v>
      </c>
      <c r="BA10">
        <v>4610</v>
      </c>
      <c r="BB10">
        <v>12937</v>
      </c>
      <c r="BC10">
        <v>1128</v>
      </c>
      <c r="BD10">
        <v>3397</v>
      </c>
      <c r="BE10">
        <v>25689</v>
      </c>
      <c r="BF10">
        <v>25542</v>
      </c>
      <c r="BG10">
        <v>14107</v>
      </c>
      <c r="BH10">
        <v>58218</v>
      </c>
      <c r="BI10">
        <v>264</v>
      </c>
      <c r="BJ10">
        <v>6584</v>
      </c>
      <c r="BK10">
        <v>3628</v>
      </c>
      <c r="BL10">
        <v>879</v>
      </c>
      <c r="BM10">
        <v>2309</v>
      </c>
      <c r="BN10">
        <v>54162</v>
      </c>
      <c r="BO10">
        <v>101</v>
      </c>
      <c r="BP10">
        <v>588</v>
      </c>
      <c r="BQ10">
        <v>42508</v>
      </c>
      <c r="BR10">
        <v>199345</v>
      </c>
      <c r="BS10">
        <v>79190</v>
      </c>
      <c r="BT10">
        <v>8518535</v>
      </c>
      <c r="BU10">
        <v>60581</v>
      </c>
      <c r="BV10">
        <v>97528941</v>
      </c>
      <c r="BW10">
        <v>153094</v>
      </c>
      <c r="BX10">
        <v>880435</v>
      </c>
      <c r="BY10">
        <v>61105</v>
      </c>
      <c r="BZ10">
        <v>287987</v>
      </c>
      <c r="CA10">
        <v>57687</v>
      </c>
      <c r="CB10">
        <v>304389</v>
      </c>
      <c r="CC10">
        <v>31895</v>
      </c>
      <c r="CD10">
        <v>13385</v>
      </c>
      <c r="CE10">
        <v>6969</v>
      </c>
      <c r="CF10">
        <v>5268</v>
      </c>
      <c r="CG10">
        <v>72197</v>
      </c>
      <c r="CH10">
        <v>611028</v>
      </c>
      <c r="CI10">
        <v>56371</v>
      </c>
      <c r="CJ10">
        <v>1136172</v>
      </c>
      <c r="CK10">
        <v>17306</v>
      </c>
      <c r="CL10">
        <v>172497</v>
      </c>
      <c r="CM10">
        <v>58497</v>
      </c>
      <c r="CN10">
        <v>1308669</v>
      </c>
      <c r="CO10">
        <v>43617</v>
      </c>
      <c r="CP10">
        <v>199054</v>
      </c>
      <c r="CQ10">
        <v>14917</v>
      </c>
      <c r="CR10">
        <v>31719</v>
      </c>
      <c r="CS10">
        <v>20611</v>
      </c>
      <c r="CT10">
        <v>345025</v>
      </c>
      <c r="CU10">
        <v>6462</v>
      </c>
      <c r="CV10">
        <v>48518</v>
      </c>
      <c r="CW10">
        <v>166</v>
      </c>
      <c r="CX10">
        <v>4852</v>
      </c>
      <c r="CY10">
        <v>152207</v>
      </c>
      <c r="CZ10">
        <v>287251</v>
      </c>
      <c r="DA10">
        <v>73909</v>
      </c>
      <c r="DB10">
        <v>2577005</v>
      </c>
      <c r="DC10">
        <v>76640</v>
      </c>
      <c r="DD10">
        <v>279750</v>
      </c>
      <c r="DE10">
        <v>70275</v>
      </c>
      <c r="DF10">
        <v>2294888</v>
      </c>
      <c r="DG10">
        <v>91802</v>
      </c>
      <c r="DH10">
        <v>296365</v>
      </c>
      <c r="DI10">
        <v>182723</v>
      </c>
      <c r="DJ10">
        <v>15897</v>
      </c>
      <c r="DK10">
        <v>55950</v>
      </c>
      <c r="DL10">
        <v>15218</v>
      </c>
      <c r="DM10">
        <v>44971</v>
      </c>
      <c r="DN10">
        <v>3912</v>
      </c>
      <c r="DO10">
        <v>132636</v>
      </c>
      <c r="DP10">
        <v>25240</v>
      </c>
      <c r="DQ10">
        <v>0</v>
      </c>
      <c r="DR10">
        <v>0</v>
      </c>
      <c r="DS10">
        <v>0</v>
      </c>
      <c r="DT10">
        <v>0</v>
      </c>
      <c r="DU10">
        <v>216</v>
      </c>
      <c r="DV10">
        <v>3721</v>
      </c>
      <c r="DW10">
        <v>0</v>
      </c>
      <c r="DX10">
        <v>0</v>
      </c>
      <c r="DY10">
        <v>3368</v>
      </c>
      <c r="DZ10">
        <v>1302</v>
      </c>
      <c r="EA10">
        <v>32262</v>
      </c>
      <c r="EB10">
        <v>42608</v>
      </c>
      <c r="EC10">
        <v>8859</v>
      </c>
      <c r="ED10">
        <v>56855</v>
      </c>
      <c r="EE10">
        <v>518</v>
      </c>
      <c r="EF10">
        <v>159</v>
      </c>
      <c r="EG10">
        <v>84</v>
      </c>
      <c r="EH10">
        <v>54</v>
      </c>
      <c r="EI10">
        <v>40170</v>
      </c>
      <c r="EJ10">
        <v>136607</v>
      </c>
      <c r="EK10">
        <v>5445</v>
      </c>
      <c r="EL10">
        <v>23087</v>
      </c>
      <c r="EM10">
        <v>13</v>
      </c>
      <c r="EN10">
        <v>2</v>
      </c>
      <c r="EO10">
        <v>35677</v>
      </c>
      <c r="EP10">
        <v>113517</v>
      </c>
      <c r="EQ10">
        <v>2170</v>
      </c>
      <c r="ER10">
        <v>1229</v>
      </c>
      <c r="ES10">
        <v>692</v>
      </c>
      <c r="ET10">
        <v>811</v>
      </c>
    </row>
    <row r="11" spans="1:150">
      <c r="A11" t="s">
        <v>18</v>
      </c>
      <c r="B11" t="s">
        <v>180</v>
      </c>
      <c r="C11">
        <v>3878</v>
      </c>
      <c r="D11">
        <v>0</v>
      </c>
      <c r="E11" s="3">
        <v>10078</v>
      </c>
      <c r="F11" s="3">
        <v>-10078</v>
      </c>
      <c r="G11">
        <v>0</v>
      </c>
      <c r="H11" s="3">
        <v>13465</v>
      </c>
      <c r="I11">
        <v>0</v>
      </c>
      <c r="J11">
        <v>0</v>
      </c>
      <c r="K11">
        <v>854</v>
      </c>
      <c r="L11">
        <v>2818</v>
      </c>
      <c r="M11">
        <v>0</v>
      </c>
      <c r="N11">
        <v>0</v>
      </c>
      <c r="O11">
        <v>0</v>
      </c>
      <c r="P11">
        <v>0</v>
      </c>
      <c r="S11">
        <v>736</v>
      </c>
      <c r="T11">
        <v>2772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1863</v>
      </c>
      <c r="AR11" s="8">
        <v>19620</v>
      </c>
      <c r="AS11" s="8">
        <v>0</v>
      </c>
      <c r="AT11">
        <v>0</v>
      </c>
      <c r="AU11">
        <v>2599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582</v>
      </c>
      <c r="BF11">
        <v>171</v>
      </c>
      <c r="BG11">
        <v>581</v>
      </c>
      <c r="BH11">
        <v>247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582</v>
      </c>
      <c r="BP11">
        <v>16</v>
      </c>
      <c r="BQ11">
        <v>736</v>
      </c>
      <c r="BR11">
        <v>439</v>
      </c>
      <c r="BS11">
        <v>1436</v>
      </c>
      <c r="BT11">
        <v>10078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3878</v>
      </c>
      <c r="DH11">
        <v>13465</v>
      </c>
      <c r="DI11">
        <v>4033</v>
      </c>
      <c r="DJ11">
        <v>351</v>
      </c>
      <c r="DK11">
        <v>155</v>
      </c>
      <c r="DL11">
        <v>42</v>
      </c>
      <c r="DM11">
        <v>1434</v>
      </c>
      <c r="DN11">
        <v>125</v>
      </c>
      <c r="DO11">
        <v>3450</v>
      </c>
      <c r="DP11">
        <v>464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427</v>
      </c>
      <c r="ED11">
        <v>21</v>
      </c>
      <c r="EE11">
        <v>0</v>
      </c>
      <c r="EF11">
        <v>0</v>
      </c>
      <c r="EG11">
        <v>0</v>
      </c>
      <c r="EH11">
        <v>0</v>
      </c>
      <c r="EI11">
        <v>428</v>
      </c>
      <c r="EJ11">
        <v>22</v>
      </c>
      <c r="EK11">
        <v>0</v>
      </c>
      <c r="EL11">
        <v>0</v>
      </c>
      <c r="EM11">
        <v>0</v>
      </c>
      <c r="EN11">
        <v>0</v>
      </c>
      <c r="EO11">
        <v>428</v>
      </c>
      <c r="EP11">
        <v>22</v>
      </c>
      <c r="EQ11">
        <v>0</v>
      </c>
      <c r="ER11">
        <v>0</v>
      </c>
      <c r="ES11">
        <v>0</v>
      </c>
      <c r="ET11">
        <v>0</v>
      </c>
    </row>
    <row r="12" spans="1:150">
      <c r="A12" t="s">
        <v>19</v>
      </c>
      <c r="B12" t="s">
        <v>92</v>
      </c>
      <c r="C12" s="4">
        <v>127519</v>
      </c>
      <c r="D12" s="4">
        <v>2940</v>
      </c>
      <c r="E12" s="4">
        <v>497065</v>
      </c>
      <c r="F12" s="4">
        <v>-340014</v>
      </c>
      <c r="G12" s="4">
        <v>53693</v>
      </c>
      <c r="H12" s="4">
        <v>513759</v>
      </c>
      <c r="I12" s="5">
        <v>3047</v>
      </c>
      <c r="J12">
        <v>33</v>
      </c>
      <c r="K12" s="4">
        <v>69389</v>
      </c>
      <c r="L12" s="4">
        <v>264496</v>
      </c>
      <c r="M12" s="4">
        <v>36401</v>
      </c>
      <c r="N12" s="4">
        <v>16561</v>
      </c>
      <c r="O12" s="4">
        <v>16885</v>
      </c>
      <c r="P12" s="4">
        <v>10744</v>
      </c>
      <c r="Q12" s="4">
        <v>9225</v>
      </c>
      <c r="R12" s="4">
        <v>43963</v>
      </c>
      <c r="S12" s="4">
        <v>24969</v>
      </c>
      <c r="T12" s="4">
        <v>42136</v>
      </c>
      <c r="U12" s="4">
        <v>1853</v>
      </c>
      <c r="V12" s="4">
        <v>10292</v>
      </c>
      <c r="W12" s="4">
        <v>7301</v>
      </c>
      <c r="X12" s="4">
        <v>6012</v>
      </c>
      <c r="Y12" s="4">
        <v>8965</v>
      </c>
      <c r="Z12" s="4">
        <v>18811</v>
      </c>
      <c r="AA12">
        <v>561</v>
      </c>
      <c r="AB12" s="4">
        <v>1934</v>
      </c>
      <c r="AC12" s="4">
        <v>1564</v>
      </c>
      <c r="AD12" s="4">
        <v>14390</v>
      </c>
      <c r="AE12">
        <v>372</v>
      </c>
      <c r="AF12" s="4">
        <v>4877</v>
      </c>
      <c r="AG12">
        <v>763</v>
      </c>
      <c r="AH12" s="4">
        <v>21980</v>
      </c>
      <c r="AI12" s="8">
        <v>0</v>
      </c>
      <c r="AJ12" s="8">
        <v>0</v>
      </c>
      <c r="AK12" s="8">
        <v>155</v>
      </c>
      <c r="AL12" s="8">
        <v>547</v>
      </c>
      <c r="AM12" s="8">
        <v>116</v>
      </c>
      <c r="AN12" s="8">
        <v>31</v>
      </c>
      <c r="AP12" s="8">
        <v>12</v>
      </c>
      <c r="AQ12" s="4">
        <v>20133</v>
      </c>
      <c r="AR12" s="4">
        <v>244608</v>
      </c>
      <c r="AS12" s="4">
        <v>2438</v>
      </c>
      <c r="AT12" s="4">
        <v>65936</v>
      </c>
      <c r="AU12" s="4">
        <v>121660</v>
      </c>
      <c r="AV12" s="4">
        <v>503397</v>
      </c>
      <c r="AW12">
        <v>58</v>
      </c>
      <c r="AX12">
        <v>137</v>
      </c>
      <c r="AY12">
        <v>531</v>
      </c>
      <c r="AZ12">
        <v>293</v>
      </c>
      <c r="BA12" s="4">
        <v>1529</v>
      </c>
      <c r="BB12" s="4">
        <v>2063</v>
      </c>
      <c r="BC12">
        <v>0</v>
      </c>
      <c r="BD12">
        <v>0</v>
      </c>
      <c r="BE12" s="4">
        <v>15015</v>
      </c>
      <c r="BF12" s="4">
        <v>7732</v>
      </c>
      <c r="BG12" s="4">
        <v>3919</v>
      </c>
      <c r="BH12" s="4">
        <v>7761</v>
      </c>
      <c r="BI12">
        <v>96</v>
      </c>
      <c r="BJ12" s="4">
        <v>2987</v>
      </c>
      <c r="BK12">
        <v>61</v>
      </c>
      <c r="BL12">
        <v>1</v>
      </c>
      <c r="BN12">
        <v>185</v>
      </c>
      <c r="BO12">
        <v>484</v>
      </c>
      <c r="BP12">
        <v>147</v>
      </c>
      <c r="BQ12" s="4">
        <v>17928</v>
      </c>
      <c r="BR12" s="4">
        <v>21507</v>
      </c>
      <c r="BS12" s="4">
        <v>20172</v>
      </c>
      <c r="BT12" s="4">
        <v>409332</v>
      </c>
      <c r="BU12" s="4">
        <v>6562</v>
      </c>
      <c r="BV12" s="4">
        <v>69318</v>
      </c>
      <c r="BW12" s="4">
        <v>9402</v>
      </c>
      <c r="BX12" s="4">
        <v>47122</v>
      </c>
      <c r="BY12" s="4">
        <v>9971</v>
      </c>
      <c r="BZ12" s="4">
        <v>10843</v>
      </c>
      <c r="CA12" s="4">
        <v>10032</v>
      </c>
      <c r="CB12" s="4">
        <v>31547</v>
      </c>
      <c r="CC12" s="4">
        <v>6462</v>
      </c>
      <c r="CD12" s="4">
        <v>1305</v>
      </c>
      <c r="CE12" s="4">
        <v>2848</v>
      </c>
      <c r="CF12">
        <v>298</v>
      </c>
      <c r="CG12" s="4">
        <v>11250</v>
      </c>
      <c r="CH12" s="4">
        <v>43993</v>
      </c>
      <c r="CI12" s="4">
        <v>8274</v>
      </c>
      <c r="CJ12" s="4">
        <v>111883</v>
      </c>
      <c r="CK12" s="4">
        <v>1012</v>
      </c>
      <c r="CL12">
        <v>755</v>
      </c>
      <c r="CM12" s="4">
        <v>8274</v>
      </c>
      <c r="CN12" s="4">
        <v>112638</v>
      </c>
      <c r="CO12" s="4">
        <v>7013</v>
      </c>
      <c r="CP12" s="4">
        <v>6730</v>
      </c>
      <c r="CQ12" s="4">
        <v>2736</v>
      </c>
      <c r="CR12" s="4">
        <v>1636</v>
      </c>
      <c r="CS12">
        <v>689</v>
      </c>
      <c r="CT12" s="4">
        <v>2273</v>
      </c>
      <c r="CU12" s="4">
        <v>6766</v>
      </c>
      <c r="CV12" s="4">
        <v>5445</v>
      </c>
      <c r="CX12">
        <v>292</v>
      </c>
      <c r="CY12" s="4">
        <v>5702</v>
      </c>
      <c r="CZ12" s="4">
        <v>9395</v>
      </c>
      <c r="DA12" s="4">
        <v>11990</v>
      </c>
      <c r="DB12" s="4">
        <v>213570</v>
      </c>
      <c r="DC12" s="4">
        <v>19812</v>
      </c>
      <c r="DD12" s="4">
        <v>8163</v>
      </c>
      <c r="DE12" s="4">
        <v>11486</v>
      </c>
      <c r="DF12" s="4">
        <v>195950</v>
      </c>
      <c r="DG12" s="4">
        <v>116033</v>
      </c>
      <c r="DH12" s="4">
        <v>317809</v>
      </c>
      <c r="DI12" s="4">
        <v>91698</v>
      </c>
      <c r="DJ12" s="4">
        <v>7978</v>
      </c>
      <c r="DK12" s="4">
        <v>22517</v>
      </c>
      <c r="DL12" s="4">
        <v>6125</v>
      </c>
      <c r="DM12" s="4">
        <v>19920</v>
      </c>
      <c r="DN12" s="4">
        <v>1733</v>
      </c>
      <c r="DO12" s="4">
        <v>77599</v>
      </c>
      <c r="DP12" s="4">
        <v>11961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436</v>
      </c>
      <c r="DZ12">
        <v>4</v>
      </c>
      <c r="EA12" s="4">
        <v>32548</v>
      </c>
      <c r="EB12" s="4">
        <v>4677</v>
      </c>
      <c r="EC12" s="4">
        <v>1726</v>
      </c>
      <c r="ED12" s="4">
        <v>1674</v>
      </c>
      <c r="EF12">
        <v>1</v>
      </c>
      <c r="EG12">
        <v>529</v>
      </c>
      <c r="EH12">
        <v>75</v>
      </c>
      <c r="EI12" s="4">
        <v>34744</v>
      </c>
      <c r="EJ12" s="4">
        <v>6983</v>
      </c>
      <c r="EK12">
        <v>346</v>
      </c>
      <c r="EL12">
        <v>35</v>
      </c>
      <c r="EM12" s="4">
        <v>1560</v>
      </c>
      <c r="EN12">
        <v>11</v>
      </c>
      <c r="EO12" s="4">
        <v>33000</v>
      </c>
      <c r="EP12" s="4">
        <v>6932</v>
      </c>
      <c r="EQ12" s="4">
        <v>2940</v>
      </c>
      <c r="ER12">
        <v>42</v>
      </c>
      <c r="ES12" s="4">
        <v>3902</v>
      </c>
      <c r="ET12">
        <v>61</v>
      </c>
    </row>
    <row r="13" spans="1:150">
      <c r="A13" t="s">
        <v>20</v>
      </c>
      <c r="B13" t="s">
        <v>92</v>
      </c>
      <c r="C13" s="4">
        <v>158300</v>
      </c>
      <c r="D13" s="4">
        <v>23394</v>
      </c>
      <c r="E13" s="4">
        <v>255685</v>
      </c>
      <c r="F13" s="4">
        <v>-13636</v>
      </c>
      <c r="G13" s="4">
        <v>242049</v>
      </c>
      <c r="H13" s="4">
        <v>538255</v>
      </c>
      <c r="I13" s="4">
        <v>12343</v>
      </c>
      <c r="J13">
        <v>195</v>
      </c>
      <c r="K13" s="4">
        <v>102245</v>
      </c>
      <c r="L13" s="4">
        <v>231555</v>
      </c>
      <c r="M13" s="4">
        <v>38972</v>
      </c>
      <c r="N13" s="4">
        <v>28951</v>
      </c>
      <c r="O13" s="4">
        <v>32815</v>
      </c>
      <c r="P13" s="4">
        <v>19310</v>
      </c>
      <c r="Q13" s="4">
        <v>10898</v>
      </c>
      <c r="R13" s="4">
        <v>30782</v>
      </c>
      <c r="S13" s="4">
        <v>21238</v>
      </c>
      <c r="T13" s="4">
        <v>57476</v>
      </c>
      <c r="U13" s="4">
        <v>1562</v>
      </c>
      <c r="V13" s="4">
        <v>3973</v>
      </c>
      <c r="W13" s="4">
        <v>19865</v>
      </c>
      <c r="X13" s="4">
        <v>16080</v>
      </c>
      <c r="Y13" s="4">
        <v>13186</v>
      </c>
      <c r="Z13" s="4">
        <v>22205</v>
      </c>
      <c r="AA13" s="4">
        <v>2651</v>
      </c>
      <c r="AB13" s="4">
        <v>3914</v>
      </c>
      <c r="AC13" s="4">
        <v>3132</v>
      </c>
      <c r="AD13" s="4">
        <v>49536</v>
      </c>
      <c r="AE13" s="4">
        <v>2675</v>
      </c>
      <c r="AF13" s="4">
        <v>11262</v>
      </c>
      <c r="AG13" s="4">
        <v>2572</v>
      </c>
      <c r="AH13" s="4">
        <v>24391</v>
      </c>
      <c r="AJ13" s="8">
        <v>76</v>
      </c>
      <c r="AL13" s="8">
        <v>8</v>
      </c>
      <c r="AM13" s="8">
        <v>59</v>
      </c>
      <c r="AN13" s="8">
        <v>76</v>
      </c>
      <c r="AO13" s="8">
        <v>305</v>
      </c>
      <c r="AP13" s="9">
        <v>4457</v>
      </c>
      <c r="AQ13" s="4">
        <v>14131</v>
      </c>
      <c r="AR13" s="4">
        <v>52284</v>
      </c>
      <c r="AS13" s="4">
        <v>2669</v>
      </c>
      <c r="AT13" s="4">
        <v>58012</v>
      </c>
      <c r="AU13" s="4">
        <v>158300</v>
      </c>
      <c r="AV13" s="4">
        <v>289194</v>
      </c>
      <c r="AW13">
        <v>951</v>
      </c>
      <c r="AX13" s="4">
        <v>5260</v>
      </c>
      <c r="AY13">
        <v>883</v>
      </c>
      <c r="AZ13">
        <v>384</v>
      </c>
      <c r="BA13" s="4">
        <v>3029</v>
      </c>
      <c r="BB13" s="4">
        <v>3990</v>
      </c>
      <c r="BC13">
        <v>58</v>
      </c>
      <c r="BD13">
        <v>47</v>
      </c>
      <c r="BE13" s="4">
        <v>21505</v>
      </c>
      <c r="BF13" s="4">
        <v>5883</v>
      </c>
      <c r="BG13" s="4">
        <v>3329</v>
      </c>
      <c r="BH13" s="4">
        <v>11000</v>
      </c>
      <c r="BI13">
        <v>0</v>
      </c>
      <c r="BJ13">
        <v>0</v>
      </c>
      <c r="BK13" s="4">
        <v>2058</v>
      </c>
      <c r="BL13">
        <v>34</v>
      </c>
      <c r="BM13">
        <v>0</v>
      </c>
      <c r="BN13">
        <v>0</v>
      </c>
      <c r="BO13" s="4">
        <v>1936</v>
      </c>
      <c r="BP13">
        <v>162</v>
      </c>
      <c r="BQ13" s="4">
        <v>26379</v>
      </c>
      <c r="BR13" s="4">
        <v>27616</v>
      </c>
      <c r="BS13" s="4">
        <v>13043</v>
      </c>
      <c r="BT13" s="4">
        <v>78936</v>
      </c>
      <c r="BU13" s="4">
        <v>5321</v>
      </c>
      <c r="BV13" s="4">
        <v>65300</v>
      </c>
      <c r="BW13" s="4">
        <v>8830</v>
      </c>
      <c r="BX13" s="4">
        <v>46956</v>
      </c>
      <c r="BY13" s="4">
        <v>12745</v>
      </c>
      <c r="BZ13" s="4">
        <v>5091</v>
      </c>
      <c r="CA13" s="4">
        <v>8635</v>
      </c>
      <c r="CB13" s="4">
        <v>22793</v>
      </c>
      <c r="CC13" s="4">
        <v>5627</v>
      </c>
      <c r="CD13" s="4">
        <v>1277</v>
      </c>
      <c r="CE13" s="4">
        <v>1126</v>
      </c>
      <c r="CF13">
        <v>451</v>
      </c>
      <c r="CG13" s="4">
        <v>12886</v>
      </c>
      <c r="CH13" s="4">
        <v>29613</v>
      </c>
      <c r="CI13" s="4">
        <v>6580</v>
      </c>
      <c r="CJ13" s="4">
        <v>63697</v>
      </c>
      <c r="CK13">
        <v>298</v>
      </c>
      <c r="CL13">
        <v>455</v>
      </c>
      <c r="CM13" s="4">
        <v>6639</v>
      </c>
      <c r="CN13" s="4">
        <v>64152</v>
      </c>
      <c r="CO13" s="4">
        <v>6994</v>
      </c>
      <c r="CP13" s="4">
        <v>5756</v>
      </c>
      <c r="CQ13" s="4">
        <v>3274</v>
      </c>
      <c r="CR13" s="4">
        <v>1299</v>
      </c>
      <c r="CS13" s="4">
        <v>2823</v>
      </c>
      <c r="CT13" s="4">
        <v>3493</v>
      </c>
      <c r="CU13" s="4">
        <v>7036</v>
      </c>
      <c r="CV13" s="4">
        <v>4846</v>
      </c>
      <c r="CW13">
        <v>0</v>
      </c>
      <c r="CX13">
        <v>0</v>
      </c>
      <c r="CY13" s="4">
        <v>6849</v>
      </c>
      <c r="CZ13" s="4">
        <v>4941</v>
      </c>
      <c r="DA13" s="4">
        <v>12888</v>
      </c>
      <c r="DB13" s="4">
        <v>146998</v>
      </c>
      <c r="DC13" s="4">
        <v>17910</v>
      </c>
      <c r="DD13" s="4">
        <v>7623</v>
      </c>
      <c r="DE13" s="4">
        <v>12325</v>
      </c>
      <c r="DF13" s="4">
        <v>148177</v>
      </c>
      <c r="DG13" s="4">
        <v>145976</v>
      </c>
      <c r="DH13" s="4">
        <v>390078</v>
      </c>
      <c r="DI13" s="4">
        <v>88201</v>
      </c>
      <c r="DJ13" s="4">
        <v>7674</v>
      </c>
      <c r="DK13" s="4">
        <v>21436</v>
      </c>
      <c r="DL13" s="4">
        <v>5831</v>
      </c>
      <c r="DM13" s="4">
        <v>14634</v>
      </c>
      <c r="DN13" s="4">
        <v>1273</v>
      </c>
      <c r="DO13" s="4">
        <v>80215</v>
      </c>
      <c r="DP13" s="4">
        <v>11521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 s="4">
        <v>1742</v>
      </c>
      <c r="DZ13">
        <v>50</v>
      </c>
      <c r="EA13" s="4">
        <v>60967</v>
      </c>
      <c r="EB13" s="4">
        <v>2168</v>
      </c>
      <c r="EC13">
        <v>789</v>
      </c>
      <c r="ED13">
        <v>296</v>
      </c>
      <c r="EE13">
        <v>0</v>
      </c>
      <c r="EF13">
        <v>0</v>
      </c>
      <c r="EG13">
        <v>403</v>
      </c>
      <c r="EH13">
        <v>61</v>
      </c>
      <c r="EI13" s="4">
        <v>61928</v>
      </c>
      <c r="EJ13" s="4">
        <v>2568</v>
      </c>
      <c r="EK13">
        <v>460</v>
      </c>
      <c r="EL13">
        <v>22</v>
      </c>
      <c r="EM13" s="4">
        <v>1456</v>
      </c>
      <c r="EN13">
        <v>9</v>
      </c>
      <c r="EO13" s="4">
        <v>60069</v>
      </c>
      <c r="EP13" s="4">
        <v>2537</v>
      </c>
      <c r="EQ13" s="4">
        <v>22243</v>
      </c>
      <c r="ER13">
        <v>188</v>
      </c>
      <c r="ES13" s="4">
        <v>9200</v>
      </c>
      <c r="ET13">
        <v>84</v>
      </c>
    </row>
    <row r="14" spans="1:150">
      <c r="A14" t="s">
        <v>21</v>
      </c>
      <c r="B14" t="s">
        <v>92</v>
      </c>
      <c r="C14" s="4">
        <v>200356</v>
      </c>
      <c r="D14" s="4">
        <v>16025</v>
      </c>
      <c r="E14" s="4">
        <v>539415</v>
      </c>
      <c r="F14" s="4">
        <v>-37220</v>
      </c>
      <c r="G14" s="4">
        <v>502194</v>
      </c>
      <c r="H14" s="4">
        <v>849298</v>
      </c>
      <c r="I14" s="4">
        <v>18276</v>
      </c>
      <c r="J14">
        <v>263</v>
      </c>
      <c r="K14" s="4">
        <v>143902</v>
      </c>
      <c r="L14" s="4">
        <v>428244</v>
      </c>
      <c r="M14" s="4">
        <v>43456</v>
      </c>
      <c r="N14" s="4">
        <v>31145</v>
      </c>
      <c r="O14" s="4">
        <v>30324</v>
      </c>
      <c r="P14" s="4">
        <v>28971</v>
      </c>
      <c r="Q14" s="4">
        <v>11504</v>
      </c>
      <c r="R14" s="4">
        <v>22326</v>
      </c>
      <c r="S14" s="4">
        <v>29971</v>
      </c>
      <c r="T14" s="4">
        <v>101224</v>
      </c>
      <c r="U14" s="4">
        <v>1244</v>
      </c>
      <c r="V14" s="4">
        <v>11833</v>
      </c>
      <c r="W14" s="4">
        <v>18935</v>
      </c>
      <c r="X14" s="4">
        <v>32415</v>
      </c>
      <c r="Y14" s="4">
        <v>8774</v>
      </c>
      <c r="Z14" s="4">
        <v>20868</v>
      </c>
      <c r="AA14" s="4">
        <v>1247</v>
      </c>
      <c r="AB14" s="4">
        <v>5900</v>
      </c>
      <c r="AC14" s="4">
        <v>2381</v>
      </c>
      <c r="AD14" s="4">
        <v>9634</v>
      </c>
      <c r="AE14" s="4">
        <v>2843</v>
      </c>
      <c r="AF14" s="4">
        <v>47419</v>
      </c>
      <c r="AG14" s="4">
        <v>1107</v>
      </c>
      <c r="AH14" s="4">
        <v>32304</v>
      </c>
      <c r="AI14" s="8">
        <v>58</v>
      </c>
      <c r="AJ14" s="8">
        <v>13</v>
      </c>
      <c r="AK14" s="8">
        <v>427</v>
      </c>
      <c r="AL14" s="9">
        <v>4857</v>
      </c>
      <c r="AM14" s="8">
        <v>58</v>
      </c>
      <c r="AN14" s="8">
        <v>107</v>
      </c>
      <c r="AO14" s="8">
        <v>484</v>
      </c>
      <c r="AP14" s="9">
        <v>13491</v>
      </c>
      <c r="AQ14" s="4">
        <v>18338</v>
      </c>
      <c r="AR14" s="4">
        <v>70802</v>
      </c>
      <c r="AS14" s="4">
        <v>4291</v>
      </c>
      <c r="AT14" s="4">
        <v>67660</v>
      </c>
      <c r="AU14" s="4">
        <v>199929</v>
      </c>
      <c r="AV14" s="4">
        <v>607918</v>
      </c>
      <c r="AW14">
        <v>168</v>
      </c>
      <c r="AX14">
        <v>497</v>
      </c>
      <c r="AY14" s="4">
        <v>2665</v>
      </c>
      <c r="AZ14">
        <v>903</v>
      </c>
      <c r="BA14" s="4">
        <v>2163</v>
      </c>
      <c r="BB14" s="4">
        <v>4093</v>
      </c>
      <c r="BC14">
        <v>58</v>
      </c>
      <c r="BD14">
        <v>69</v>
      </c>
      <c r="BE14" s="4">
        <v>30895</v>
      </c>
      <c r="BF14" s="4">
        <v>9426</v>
      </c>
      <c r="BG14" s="4">
        <v>3785</v>
      </c>
      <c r="BH14" s="4">
        <v>26376</v>
      </c>
      <c r="BI14">
        <v>0</v>
      </c>
      <c r="BJ14">
        <v>0</v>
      </c>
      <c r="BK14">
        <v>346</v>
      </c>
      <c r="BL14">
        <v>33</v>
      </c>
      <c r="BM14">
        <v>115</v>
      </c>
      <c r="BN14">
        <v>897</v>
      </c>
      <c r="BO14" s="4">
        <v>4599</v>
      </c>
      <c r="BP14">
        <v>109</v>
      </c>
      <c r="BQ14" s="4">
        <v>33917</v>
      </c>
      <c r="BR14" s="4">
        <v>42687</v>
      </c>
      <c r="BS14" s="4">
        <v>18219</v>
      </c>
      <c r="BT14" s="4">
        <v>95623</v>
      </c>
      <c r="BU14" s="4">
        <v>5310</v>
      </c>
      <c r="BV14" s="4">
        <v>58403</v>
      </c>
      <c r="BW14" s="4">
        <v>8755</v>
      </c>
      <c r="BX14" s="4">
        <v>58088</v>
      </c>
      <c r="BY14" s="4">
        <v>8456</v>
      </c>
      <c r="BZ14" s="4">
        <v>5207</v>
      </c>
      <c r="CA14" s="4">
        <v>7974</v>
      </c>
      <c r="CB14" s="4">
        <v>23635</v>
      </c>
      <c r="CC14" s="4">
        <v>4057</v>
      </c>
      <c r="CD14" s="4">
        <v>1317</v>
      </c>
      <c r="CE14">
        <v>985</v>
      </c>
      <c r="CF14">
        <v>295</v>
      </c>
      <c r="CG14" s="4">
        <v>10532</v>
      </c>
      <c r="CH14" s="4">
        <v>30453</v>
      </c>
      <c r="CI14" s="4">
        <v>7643</v>
      </c>
      <c r="CJ14" s="4">
        <v>117962</v>
      </c>
      <c r="CK14">
        <v>543</v>
      </c>
      <c r="CL14">
        <v>680</v>
      </c>
      <c r="CM14" s="4">
        <v>7643</v>
      </c>
      <c r="CN14" s="4">
        <v>118642</v>
      </c>
      <c r="CO14" s="4">
        <v>8284</v>
      </c>
      <c r="CP14" s="4">
        <v>6603</v>
      </c>
      <c r="CQ14" s="4">
        <v>4067</v>
      </c>
      <c r="CR14" s="4">
        <v>1327</v>
      </c>
      <c r="CS14" s="4">
        <v>1052</v>
      </c>
      <c r="CT14" s="4">
        <v>2244</v>
      </c>
      <c r="CU14" s="4">
        <v>8466</v>
      </c>
      <c r="CV14" s="4">
        <v>6050</v>
      </c>
      <c r="CW14">
        <v>0</v>
      </c>
      <c r="CX14">
        <v>0</v>
      </c>
      <c r="CY14" s="4">
        <v>6783</v>
      </c>
      <c r="CZ14" s="4">
        <v>9476</v>
      </c>
      <c r="DA14" s="4">
        <v>10707</v>
      </c>
      <c r="DB14" s="4">
        <v>221059</v>
      </c>
      <c r="DC14" s="4">
        <v>15540</v>
      </c>
      <c r="DD14" s="4">
        <v>6201</v>
      </c>
      <c r="DE14" s="4">
        <v>9018</v>
      </c>
      <c r="DF14" s="4">
        <v>215817</v>
      </c>
      <c r="DG14" s="4">
        <v>191339</v>
      </c>
      <c r="DH14" s="4">
        <v>633481</v>
      </c>
      <c r="DI14" s="4">
        <v>125874</v>
      </c>
      <c r="DJ14" s="4">
        <v>10951</v>
      </c>
      <c r="DK14" s="4">
        <v>36601</v>
      </c>
      <c r="DL14" s="4">
        <v>9956</v>
      </c>
      <c r="DM14" s="4">
        <v>18903</v>
      </c>
      <c r="DN14" s="4">
        <v>1645</v>
      </c>
      <c r="DO14" s="4">
        <v>110285</v>
      </c>
      <c r="DP14" s="4">
        <v>17588</v>
      </c>
      <c r="DQ14">
        <v>115</v>
      </c>
      <c r="DR14">
        <v>3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 s="4">
        <v>1865</v>
      </c>
      <c r="DZ14">
        <v>83</v>
      </c>
      <c r="EA14" s="4">
        <v>97804</v>
      </c>
      <c r="EB14" s="4">
        <v>6557</v>
      </c>
      <c r="EC14" s="4">
        <v>1188</v>
      </c>
      <c r="ED14" s="4">
        <v>1501</v>
      </c>
      <c r="EE14">
        <v>0</v>
      </c>
      <c r="EF14">
        <v>0</v>
      </c>
      <c r="EG14">
        <v>396</v>
      </c>
      <c r="EH14">
        <v>84</v>
      </c>
      <c r="EI14" s="4">
        <v>99092</v>
      </c>
      <c r="EJ14" s="4">
        <v>8156</v>
      </c>
      <c r="EK14">
        <v>304</v>
      </c>
      <c r="EL14">
        <v>73</v>
      </c>
      <c r="EM14">
        <v>232</v>
      </c>
      <c r="EN14">
        <v>3</v>
      </c>
      <c r="EO14" s="4">
        <v>98559</v>
      </c>
      <c r="EP14" s="4">
        <v>8082</v>
      </c>
      <c r="EQ14" s="4">
        <v>14819</v>
      </c>
      <c r="ER14">
        <v>293</v>
      </c>
      <c r="ES14" s="4">
        <v>8561</v>
      </c>
      <c r="ET14">
        <v>97</v>
      </c>
    </row>
    <row r="15" spans="1:150">
      <c r="A15" t="s">
        <v>22</v>
      </c>
      <c r="B15" t="s">
        <v>92</v>
      </c>
      <c r="C15" s="4">
        <v>206893</v>
      </c>
      <c r="D15" s="4">
        <v>57213</v>
      </c>
      <c r="E15" s="4">
        <v>827507</v>
      </c>
      <c r="F15" s="4">
        <v>-104027</v>
      </c>
      <c r="G15" s="4">
        <v>726729</v>
      </c>
      <c r="H15" s="4">
        <v>903511</v>
      </c>
      <c r="I15" s="4">
        <v>71102</v>
      </c>
      <c r="J15">
        <v>598</v>
      </c>
      <c r="K15" s="4">
        <v>160237</v>
      </c>
      <c r="L15" s="4">
        <v>595074</v>
      </c>
      <c r="M15" s="4">
        <v>56037</v>
      </c>
      <c r="N15" s="4">
        <v>63428</v>
      </c>
      <c r="O15" s="4">
        <v>29878</v>
      </c>
      <c r="P15" s="4">
        <v>36078</v>
      </c>
      <c r="Q15" s="4">
        <v>9998</v>
      </c>
      <c r="R15" s="4">
        <v>36793</v>
      </c>
      <c r="S15" s="4">
        <v>33760</v>
      </c>
      <c r="T15" s="4">
        <v>158097</v>
      </c>
      <c r="U15" s="4">
        <v>5522</v>
      </c>
      <c r="V15" s="4">
        <v>22089</v>
      </c>
      <c r="W15" s="4">
        <v>15765</v>
      </c>
      <c r="X15" s="4">
        <v>34097</v>
      </c>
      <c r="Y15" s="4">
        <v>11935</v>
      </c>
      <c r="Z15" s="4">
        <v>29848</v>
      </c>
      <c r="AA15" s="4">
        <v>4536</v>
      </c>
      <c r="AB15" s="4">
        <v>10499</v>
      </c>
      <c r="AC15" s="4">
        <v>4892</v>
      </c>
      <c r="AD15" s="4">
        <v>38636</v>
      </c>
      <c r="AE15" s="4">
        <v>2403</v>
      </c>
      <c r="AF15" s="4">
        <v>53468</v>
      </c>
      <c r="AG15" s="4">
        <v>2826</v>
      </c>
      <c r="AH15" s="4">
        <v>62629</v>
      </c>
      <c r="AI15" s="8">
        <v>59</v>
      </c>
      <c r="AJ15" s="8">
        <v>259</v>
      </c>
      <c r="AK15" s="8">
        <v>0</v>
      </c>
      <c r="AL15" s="8">
        <v>0</v>
      </c>
      <c r="AN15" s="8">
        <v>4</v>
      </c>
      <c r="AO15" s="8">
        <v>66</v>
      </c>
      <c r="AP15" s="9">
        <v>6437</v>
      </c>
      <c r="AQ15" s="4">
        <v>24807</v>
      </c>
      <c r="AR15" s="4">
        <v>102928</v>
      </c>
      <c r="AS15" s="4">
        <v>4146</v>
      </c>
      <c r="AT15" s="4">
        <v>33735</v>
      </c>
      <c r="AU15" s="4">
        <v>206893</v>
      </c>
      <c r="AV15" s="4">
        <v>897354</v>
      </c>
      <c r="AW15" s="4">
        <v>3547</v>
      </c>
      <c r="AX15" s="4">
        <v>2653</v>
      </c>
      <c r="AY15" s="4">
        <v>4287</v>
      </c>
      <c r="AZ15" s="4">
        <v>1297</v>
      </c>
      <c r="BA15" s="4">
        <v>7851</v>
      </c>
      <c r="BB15" s="4">
        <v>19298</v>
      </c>
      <c r="BC15">
        <v>270</v>
      </c>
      <c r="BD15">
        <v>196</v>
      </c>
      <c r="BE15" s="4">
        <v>34843</v>
      </c>
      <c r="BF15" s="4">
        <v>11733</v>
      </c>
      <c r="BG15" s="4">
        <v>8471</v>
      </c>
      <c r="BH15" s="4">
        <v>25226</v>
      </c>
      <c r="BI15">
        <v>58</v>
      </c>
      <c r="BJ15">
        <v>267</v>
      </c>
      <c r="BK15">
        <v>575</v>
      </c>
      <c r="BL15">
        <v>33</v>
      </c>
      <c r="BM15">
        <v>270</v>
      </c>
      <c r="BN15" s="4">
        <v>2148</v>
      </c>
      <c r="BO15" s="4">
        <v>7453</v>
      </c>
      <c r="BP15">
        <v>183</v>
      </c>
      <c r="BQ15" s="4">
        <v>45397</v>
      </c>
      <c r="BR15" s="4">
        <v>63201</v>
      </c>
      <c r="BS15" s="4">
        <v>22035</v>
      </c>
      <c r="BT15" s="4">
        <v>154798</v>
      </c>
      <c r="BU15" s="4">
        <v>11631</v>
      </c>
      <c r="BV15" s="4">
        <v>50771</v>
      </c>
      <c r="BW15" s="4">
        <v>11149</v>
      </c>
      <c r="BX15" s="4">
        <v>66132</v>
      </c>
      <c r="BY15" s="4">
        <v>11612</v>
      </c>
      <c r="BZ15" s="4">
        <v>16155</v>
      </c>
      <c r="CA15" s="4">
        <v>8055</v>
      </c>
      <c r="CB15" s="4">
        <v>21541</v>
      </c>
      <c r="CC15" s="4">
        <v>6114</v>
      </c>
      <c r="CD15" s="4">
        <v>1023</v>
      </c>
      <c r="CE15" s="4">
        <v>1058</v>
      </c>
      <c r="CF15">
        <v>184</v>
      </c>
      <c r="CG15" s="4">
        <v>13532</v>
      </c>
      <c r="CH15" s="4">
        <v>38903</v>
      </c>
      <c r="CI15" s="4">
        <v>4788</v>
      </c>
      <c r="CJ15" s="4">
        <v>58702</v>
      </c>
      <c r="CK15">
        <v>911</v>
      </c>
      <c r="CL15" s="4">
        <v>6802</v>
      </c>
      <c r="CM15" s="4">
        <v>5002</v>
      </c>
      <c r="CN15" s="4">
        <v>65503</v>
      </c>
      <c r="CO15" s="4">
        <v>7694</v>
      </c>
      <c r="CP15" s="4">
        <v>8881</v>
      </c>
      <c r="CQ15" s="4">
        <v>5387</v>
      </c>
      <c r="CR15" s="4">
        <v>5910</v>
      </c>
      <c r="CS15" s="4">
        <v>2116</v>
      </c>
      <c r="CT15" s="4">
        <v>3055</v>
      </c>
      <c r="CU15" s="4">
        <v>8239</v>
      </c>
      <c r="CV15" s="4">
        <v>10870</v>
      </c>
      <c r="CW15">
        <v>0</v>
      </c>
      <c r="CX15">
        <v>0</v>
      </c>
      <c r="CY15" s="4">
        <v>11675</v>
      </c>
      <c r="CZ15" s="4">
        <v>7509</v>
      </c>
      <c r="DA15" s="4">
        <v>13532</v>
      </c>
      <c r="DB15" s="4">
        <v>186944</v>
      </c>
      <c r="DC15" s="4">
        <v>20782</v>
      </c>
      <c r="DD15" s="4">
        <v>14772</v>
      </c>
      <c r="DE15" s="4">
        <v>8798</v>
      </c>
      <c r="DF15" s="4">
        <v>164053</v>
      </c>
      <c r="DG15" s="4">
        <v>198095</v>
      </c>
      <c r="DH15" s="4">
        <v>739458</v>
      </c>
      <c r="DI15" s="4">
        <v>148349</v>
      </c>
      <c r="DJ15" s="4">
        <v>12906</v>
      </c>
      <c r="DK15" s="4">
        <v>49138</v>
      </c>
      <c r="DL15" s="4">
        <v>13365</v>
      </c>
      <c r="DM15" s="4">
        <v>18373</v>
      </c>
      <c r="DN15" s="4">
        <v>1598</v>
      </c>
      <c r="DO15" s="4">
        <v>126648</v>
      </c>
      <c r="DP15" s="4">
        <v>21077</v>
      </c>
      <c r="DQ15" s="4">
        <v>1198</v>
      </c>
      <c r="DR15">
        <v>25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 s="4">
        <v>1826</v>
      </c>
      <c r="DZ15">
        <v>21</v>
      </c>
      <c r="EA15" s="4">
        <v>110911</v>
      </c>
      <c r="EB15" s="4">
        <v>4503</v>
      </c>
      <c r="EC15" s="4">
        <v>1817</v>
      </c>
      <c r="ED15" s="4">
        <v>1313</v>
      </c>
      <c r="EE15">
        <v>0</v>
      </c>
      <c r="EF15">
        <v>0</v>
      </c>
      <c r="EG15" s="4">
        <v>1053</v>
      </c>
      <c r="EH15">
        <v>301</v>
      </c>
      <c r="EI15" s="4">
        <v>103971</v>
      </c>
      <c r="EJ15" s="4">
        <v>6154</v>
      </c>
      <c r="EK15">
        <v>939</v>
      </c>
      <c r="EL15">
        <v>315</v>
      </c>
      <c r="EM15">
        <v>345</v>
      </c>
      <c r="EN15">
        <v>2</v>
      </c>
      <c r="EO15" s="4">
        <v>103025</v>
      </c>
      <c r="EP15" s="4">
        <v>5836</v>
      </c>
      <c r="EQ15" s="4">
        <v>25571</v>
      </c>
      <c r="ER15">
        <v>388</v>
      </c>
      <c r="ES15" s="4">
        <v>13102</v>
      </c>
      <c r="ET15" s="4">
        <v>1536</v>
      </c>
    </row>
    <row r="16" spans="1:150">
      <c r="A16" t="s">
        <v>23</v>
      </c>
      <c r="B16" t="s">
        <v>92</v>
      </c>
      <c r="C16" s="4">
        <v>198653</v>
      </c>
      <c r="D16" s="4">
        <v>58714</v>
      </c>
      <c r="E16" s="4">
        <v>942480</v>
      </c>
      <c r="F16" s="4">
        <v>-47173</v>
      </c>
      <c r="G16" s="4">
        <v>895306</v>
      </c>
      <c r="H16" s="4">
        <v>902132</v>
      </c>
      <c r="I16" s="4">
        <v>194434</v>
      </c>
      <c r="J16" s="4">
        <v>1210</v>
      </c>
      <c r="K16" s="4">
        <v>153139</v>
      </c>
      <c r="L16" s="4">
        <v>701631</v>
      </c>
      <c r="M16" s="4">
        <v>56296</v>
      </c>
      <c r="N16" s="4">
        <v>43968</v>
      </c>
      <c r="O16" s="4">
        <v>26449</v>
      </c>
      <c r="P16" s="4">
        <v>26334</v>
      </c>
      <c r="Q16" s="4">
        <v>16747</v>
      </c>
      <c r="R16" s="4">
        <v>51670</v>
      </c>
      <c r="S16" s="4">
        <v>34587</v>
      </c>
      <c r="T16" s="4">
        <v>136400</v>
      </c>
      <c r="U16" s="4">
        <v>2367</v>
      </c>
      <c r="V16" s="4">
        <v>12971</v>
      </c>
      <c r="W16" s="4">
        <v>9639</v>
      </c>
      <c r="X16" s="4">
        <v>19628</v>
      </c>
      <c r="Y16" s="4">
        <v>9792</v>
      </c>
      <c r="Z16" s="4">
        <v>20787</v>
      </c>
      <c r="AA16" s="4">
        <v>1723</v>
      </c>
      <c r="AB16" s="4">
        <v>8846</v>
      </c>
      <c r="AC16" s="4">
        <v>1905</v>
      </c>
      <c r="AD16" s="4">
        <v>12847</v>
      </c>
      <c r="AE16">
        <v>476</v>
      </c>
      <c r="AF16" s="4">
        <v>18084</v>
      </c>
      <c r="AG16">
        <v>949</v>
      </c>
      <c r="AH16" s="4">
        <v>21163</v>
      </c>
      <c r="AI16" s="8">
        <v>174</v>
      </c>
      <c r="AJ16" s="8">
        <v>888</v>
      </c>
      <c r="AK16" s="8">
        <v>58</v>
      </c>
      <c r="AL16" s="8">
        <v>468</v>
      </c>
      <c r="AM16" s="8">
        <v>58</v>
      </c>
      <c r="AN16" s="8">
        <v>22</v>
      </c>
      <c r="AO16" s="8">
        <v>240</v>
      </c>
      <c r="AP16" s="9">
        <v>5160</v>
      </c>
      <c r="AQ16" s="4">
        <v>26769</v>
      </c>
      <c r="AR16" s="4">
        <v>99676</v>
      </c>
      <c r="AS16" s="4">
        <v>2097</v>
      </c>
      <c r="AT16" s="4">
        <v>46739</v>
      </c>
      <c r="AU16" s="4">
        <v>198653</v>
      </c>
      <c r="AV16" s="4">
        <v>987020</v>
      </c>
      <c r="AW16">
        <v>397</v>
      </c>
      <c r="AX16">
        <v>877</v>
      </c>
      <c r="AY16" s="4">
        <v>4834</v>
      </c>
      <c r="AZ16" s="4">
        <v>2221</v>
      </c>
      <c r="BA16" s="4">
        <v>2921</v>
      </c>
      <c r="BB16" s="4">
        <v>6739</v>
      </c>
      <c r="BC16">
        <v>167</v>
      </c>
      <c r="BD16">
        <v>561</v>
      </c>
      <c r="BE16" s="4">
        <v>34155</v>
      </c>
      <c r="BF16" s="4">
        <v>10656</v>
      </c>
      <c r="BG16" s="4">
        <v>3370</v>
      </c>
      <c r="BH16" s="4">
        <v>9396</v>
      </c>
      <c r="BI16">
        <v>116</v>
      </c>
      <c r="BJ16">
        <v>353</v>
      </c>
      <c r="BK16" s="4">
        <v>2236</v>
      </c>
      <c r="BL16">
        <v>368</v>
      </c>
      <c r="BN16">
        <v>51</v>
      </c>
      <c r="BO16" s="4">
        <v>1726</v>
      </c>
      <c r="BP16">
        <v>68</v>
      </c>
      <c r="BQ16" s="4">
        <v>43260</v>
      </c>
      <c r="BR16" s="4">
        <v>32329</v>
      </c>
      <c r="BS16" s="4">
        <v>24099</v>
      </c>
      <c r="BT16" s="4">
        <v>104377</v>
      </c>
      <c r="BU16" s="4">
        <v>8404</v>
      </c>
      <c r="BV16" s="4">
        <v>57204</v>
      </c>
      <c r="BW16" s="4">
        <v>7778</v>
      </c>
      <c r="BX16" s="4">
        <v>43410</v>
      </c>
      <c r="BY16" s="4">
        <v>10529</v>
      </c>
      <c r="BZ16" s="4">
        <v>6829</v>
      </c>
      <c r="CA16" s="4">
        <v>8953</v>
      </c>
      <c r="CB16" s="4">
        <v>23574</v>
      </c>
      <c r="CC16" s="4">
        <v>4960</v>
      </c>
      <c r="CD16" s="4">
        <v>1067</v>
      </c>
      <c r="CE16">
        <v>727</v>
      </c>
      <c r="CF16">
        <v>120</v>
      </c>
      <c r="CG16" s="4">
        <v>10903</v>
      </c>
      <c r="CH16" s="4">
        <v>31590</v>
      </c>
      <c r="CI16" s="4">
        <v>6633</v>
      </c>
      <c r="CJ16" s="4">
        <v>79865</v>
      </c>
      <c r="CK16" s="4">
        <v>1545</v>
      </c>
      <c r="CL16">
        <v>754</v>
      </c>
      <c r="CM16" s="4">
        <v>6802</v>
      </c>
      <c r="CN16" s="4">
        <v>80619</v>
      </c>
      <c r="CO16" s="4">
        <v>6234</v>
      </c>
      <c r="CP16" s="4">
        <v>10234</v>
      </c>
      <c r="CQ16" s="4">
        <v>3106</v>
      </c>
      <c r="CR16" s="4">
        <v>2650</v>
      </c>
      <c r="CS16">
        <v>817</v>
      </c>
      <c r="CT16" s="4">
        <v>3841</v>
      </c>
      <c r="CU16" s="4">
        <v>6758</v>
      </c>
      <c r="CV16" s="4">
        <v>10457</v>
      </c>
      <c r="CW16">
        <v>427</v>
      </c>
      <c r="CX16" s="4">
        <v>2074</v>
      </c>
      <c r="CY16" s="4">
        <v>6491</v>
      </c>
      <c r="CZ16" s="4">
        <v>11500</v>
      </c>
      <c r="DA16" s="4">
        <v>10961</v>
      </c>
      <c r="DB16" s="4">
        <v>177747</v>
      </c>
      <c r="DC16" s="4">
        <v>20120</v>
      </c>
      <c r="DD16" s="4">
        <v>12113</v>
      </c>
      <c r="DE16" s="4">
        <v>10761</v>
      </c>
      <c r="DF16" s="4">
        <v>174602</v>
      </c>
      <c r="DG16" s="4">
        <v>187893</v>
      </c>
      <c r="DH16" s="4">
        <v>727531</v>
      </c>
      <c r="DI16" s="4">
        <v>156555</v>
      </c>
      <c r="DJ16" s="4">
        <v>13620</v>
      </c>
      <c r="DK16" s="4">
        <v>65482</v>
      </c>
      <c r="DL16" s="4">
        <v>17811</v>
      </c>
      <c r="DM16" s="4">
        <v>29138</v>
      </c>
      <c r="DN16" s="4">
        <v>2535</v>
      </c>
      <c r="DO16" s="4">
        <v>138161</v>
      </c>
      <c r="DP16" s="4">
        <v>26047</v>
      </c>
      <c r="DQ16">
        <v>0</v>
      </c>
      <c r="DR16">
        <v>0</v>
      </c>
      <c r="DS16">
        <v>0</v>
      </c>
      <c r="DT16">
        <v>0</v>
      </c>
      <c r="DU16">
        <v>2</v>
      </c>
      <c r="DV16">
        <v>4</v>
      </c>
      <c r="DW16">
        <v>0</v>
      </c>
      <c r="DX16">
        <v>0</v>
      </c>
      <c r="DY16" s="4">
        <v>3555</v>
      </c>
      <c r="DZ16">
        <v>107</v>
      </c>
      <c r="EA16" s="4">
        <v>117800</v>
      </c>
      <c r="EB16" s="4">
        <v>5869</v>
      </c>
      <c r="EC16" s="4">
        <v>1621</v>
      </c>
      <c r="ED16" s="4">
        <v>1730</v>
      </c>
      <c r="EE16">
        <v>0</v>
      </c>
      <c r="EF16">
        <v>0</v>
      </c>
      <c r="EG16" s="4">
        <v>1593</v>
      </c>
      <c r="EH16">
        <v>539</v>
      </c>
      <c r="EI16" s="4">
        <v>102263</v>
      </c>
      <c r="EJ16" s="4">
        <v>9827</v>
      </c>
      <c r="EK16" s="4">
        <v>2614</v>
      </c>
      <c r="EL16" s="4">
        <v>1359</v>
      </c>
      <c r="EM16">
        <v>518</v>
      </c>
      <c r="EN16">
        <v>7</v>
      </c>
      <c r="EO16" s="4">
        <v>99846</v>
      </c>
      <c r="EP16" s="4">
        <v>8463</v>
      </c>
      <c r="EQ16" s="4">
        <v>33772</v>
      </c>
      <c r="ER16">
        <v>706</v>
      </c>
      <c r="ES16" s="4">
        <v>17394</v>
      </c>
      <c r="ET16">
        <v>278</v>
      </c>
    </row>
    <row r="17" spans="1:150">
      <c r="A17" t="s">
        <v>24</v>
      </c>
      <c r="B17" t="s">
        <v>92</v>
      </c>
      <c r="C17" s="4">
        <v>204695</v>
      </c>
      <c r="D17" s="4">
        <v>50412</v>
      </c>
      <c r="E17" s="4">
        <v>1153867</v>
      </c>
      <c r="F17" s="4">
        <v>-31267</v>
      </c>
      <c r="G17" s="4">
        <v>1122585</v>
      </c>
      <c r="H17" s="4">
        <v>913282</v>
      </c>
      <c r="I17" s="4">
        <v>350930</v>
      </c>
      <c r="J17" s="4">
        <v>1243</v>
      </c>
      <c r="K17" s="4">
        <v>168238</v>
      </c>
      <c r="L17" s="4">
        <v>955251</v>
      </c>
      <c r="M17" s="4">
        <v>47740</v>
      </c>
      <c r="N17" s="4">
        <v>35829</v>
      </c>
      <c r="O17" s="4">
        <v>22999</v>
      </c>
      <c r="P17" s="4">
        <v>28818</v>
      </c>
      <c r="Q17" s="4">
        <v>12733</v>
      </c>
      <c r="R17" s="4">
        <v>50960</v>
      </c>
      <c r="S17" s="4">
        <v>28063</v>
      </c>
      <c r="T17" s="4">
        <v>142066</v>
      </c>
      <c r="U17" s="4">
        <v>4547</v>
      </c>
      <c r="V17" s="4">
        <v>47735</v>
      </c>
      <c r="W17" s="4">
        <v>10959</v>
      </c>
      <c r="X17" s="4">
        <v>15471</v>
      </c>
      <c r="Y17" s="4">
        <v>8307</v>
      </c>
      <c r="Z17" s="4">
        <v>22042</v>
      </c>
      <c r="AA17" s="4">
        <v>1575</v>
      </c>
      <c r="AB17" s="4">
        <v>7203</v>
      </c>
      <c r="AC17" s="4">
        <v>5354</v>
      </c>
      <c r="AD17" s="4">
        <v>25674</v>
      </c>
      <c r="AE17" s="4">
        <v>1880</v>
      </c>
      <c r="AF17" s="4">
        <v>22103</v>
      </c>
      <c r="AG17" s="4">
        <v>1663</v>
      </c>
      <c r="AH17" s="4">
        <v>9745</v>
      </c>
      <c r="AI17" s="8">
        <v>231</v>
      </c>
      <c r="AJ17" s="8">
        <v>321</v>
      </c>
      <c r="AK17" s="8">
        <v>0</v>
      </c>
      <c r="AL17" s="8">
        <v>0</v>
      </c>
      <c r="AM17" s="8">
        <v>271</v>
      </c>
      <c r="AN17" s="8">
        <v>951</v>
      </c>
      <c r="AO17" s="8">
        <v>264</v>
      </c>
      <c r="AP17" s="9">
        <v>1499</v>
      </c>
      <c r="AQ17" s="4">
        <v>32475</v>
      </c>
      <c r="AR17" s="4">
        <v>106880</v>
      </c>
      <c r="AS17" s="4">
        <v>2162</v>
      </c>
      <c r="AT17" s="4">
        <v>42995</v>
      </c>
      <c r="AU17" s="4">
        <v>204695</v>
      </c>
      <c r="AV17" s="4">
        <v>1216167</v>
      </c>
      <c r="AW17" s="4">
        <v>1066</v>
      </c>
      <c r="AX17" s="4">
        <v>2590</v>
      </c>
      <c r="AY17" s="4">
        <v>1265</v>
      </c>
      <c r="AZ17">
        <v>654</v>
      </c>
      <c r="BA17" s="4">
        <v>5968</v>
      </c>
      <c r="BB17" s="4">
        <v>18327</v>
      </c>
      <c r="BC17">
        <v>212</v>
      </c>
      <c r="BD17">
        <v>895</v>
      </c>
      <c r="BE17" s="4">
        <v>30580</v>
      </c>
      <c r="BF17" s="4">
        <v>12151</v>
      </c>
      <c r="BG17" s="4">
        <v>3797</v>
      </c>
      <c r="BH17" s="4">
        <v>9606</v>
      </c>
      <c r="BI17">
        <v>59</v>
      </c>
      <c r="BJ17">
        <v>130</v>
      </c>
      <c r="BK17">
        <v>576</v>
      </c>
      <c r="BL17">
        <v>48</v>
      </c>
      <c r="BM17">
        <v>115</v>
      </c>
      <c r="BN17" s="4">
        <v>1369</v>
      </c>
      <c r="BO17" s="4">
        <v>3315</v>
      </c>
      <c r="BP17">
        <v>153</v>
      </c>
      <c r="BQ17" s="4">
        <v>38684</v>
      </c>
      <c r="BR17" s="4">
        <v>47162</v>
      </c>
      <c r="BS17" s="4">
        <v>23532</v>
      </c>
      <c r="BT17" s="4">
        <v>88038</v>
      </c>
      <c r="BU17" s="4">
        <v>7614</v>
      </c>
      <c r="BV17" s="4">
        <v>56771</v>
      </c>
      <c r="BW17" s="4">
        <v>10597</v>
      </c>
      <c r="BX17" s="4">
        <v>71999</v>
      </c>
      <c r="BY17" s="4">
        <v>12683</v>
      </c>
      <c r="BZ17" s="4">
        <v>8341</v>
      </c>
      <c r="CA17" s="4">
        <v>8694</v>
      </c>
      <c r="CB17" s="4">
        <v>20514</v>
      </c>
      <c r="CC17" s="4">
        <v>6450</v>
      </c>
      <c r="CD17" s="4">
        <v>3483</v>
      </c>
      <c r="CE17">
        <v>882</v>
      </c>
      <c r="CF17">
        <v>190</v>
      </c>
      <c r="CG17" s="4">
        <v>13380</v>
      </c>
      <c r="CH17" s="4">
        <v>32528</v>
      </c>
      <c r="CI17" s="4">
        <v>9611</v>
      </c>
      <c r="CJ17" s="4">
        <v>81326</v>
      </c>
      <c r="CK17" s="4">
        <v>1123</v>
      </c>
      <c r="CL17">
        <v>444</v>
      </c>
      <c r="CM17" s="4">
        <v>9668</v>
      </c>
      <c r="CN17" s="4">
        <v>81770</v>
      </c>
      <c r="CO17" s="4">
        <v>7524</v>
      </c>
      <c r="CP17" s="4">
        <v>4892</v>
      </c>
      <c r="CQ17" s="4">
        <v>3861</v>
      </c>
      <c r="CR17" s="4">
        <v>1926</v>
      </c>
      <c r="CS17">
        <v>782</v>
      </c>
      <c r="CT17" s="4">
        <v>4380</v>
      </c>
      <c r="CU17" s="4">
        <v>7430</v>
      </c>
      <c r="CV17" s="4">
        <v>5569</v>
      </c>
      <c r="CW17">
        <v>0</v>
      </c>
      <c r="CX17">
        <v>0</v>
      </c>
      <c r="CY17" s="4">
        <v>4426</v>
      </c>
      <c r="CZ17" s="4">
        <v>4371</v>
      </c>
      <c r="DA17" s="4">
        <v>14951</v>
      </c>
      <c r="DB17" s="4">
        <v>194033</v>
      </c>
      <c r="DC17" s="4">
        <v>18193</v>
      </c>
      <c r="DD17" s="4">
        <v>7211</v>
      </c>
      <c r="DE17" s="4">
        <v>14392</v>
      </c>
      <c r="DF17" s="4">
        <v>184905</v>
      </c>
      <c r="DG17" s="4">
        <v>190302</v>
      </c>
      <c r="DH17" s="4">
        <v>728377</v>
      </c>
      <c r="DI17" s="4">
        <v>166248</v>
      </c>
      <c r="DJ17" s="4">
        <v>14464</v>
      </c>
      <c r="DK17" s="4">
        <v>70928</v>
      </c>
      <c r="DL17" s="4">
        <v>19293</v>
      </c>
      <c r="DM17" s="4">
        <v>17176</v>
      </c>
      <c r="DN17" s="4">
        <v>1494</v>
      </c>
      <c r="DO17" s="4">
        <v>151292</v>
      </c>
      <c r="DP17" s="4">
        <v>25481</v>
      </c>
      <c r="DQ17">
        <v>115</v>
      </c>
      <c r="DR17">
        <v>1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 s="4">
        <v>1721</v>
      </c>
      <c r="DZ17">
        <v>45</v>
      </c>
      <c r="EA17" s="4">
        <v>126786</v>
      </c>
      <c r="EB17" s="4">
        <v>8040</v>
      </c>
      <c r="EC17" s="4">
        <v>4024</v>
      </c>
      <c r="ED17">
        <v>624</v>
      </c>
      <c r="EE17">
        <v>0</v>
      </c>
      <c r="EF17">
        <v>0</v>
      </c>
      <c r="EG17" s="4">
        <v>1208</v>
      </c>
      <c r="EH17">
        <v>373</v>
      </c>
      <c r="EI17" s="4">
        <v>110439</v>
      </c>
      <c r="EJ17" s="4">
        <v>9959</v>
      </c>
      <c r="EK17">
        <v>713</v>
      </c>
      <c r="EL17">
        <v>216</v>
      </c>
      <c r="EM17" s="4">
        <v>1629</v>
      </c>
      <c r="EN17">
        <v>13</v>
      </c>
      <c r="EO17" s="4">
        <v>108254</v>
      </c>
      <c r="EP17" s="4">
        <v>9730</v>
      </c>
      <c r="EQ17" s="4">
        <v>33470</v>
      </c>
      <c r="ER17">
        <v>695</v>
      </c>
      <c r="ES17" s="4">
        <v>13687</v>
      </c>
      <c r="ET17">
        <v>250</v>
      </c>
    </row>
    <row r="18" spans="1:150">
      <c r="A18" t="s">
        <v>25</v>
      </c>
      <c r="B18" t="s">
        <v>92</v>
      </c>
      <c r="C18" s="4">
        <v>208421</v>
      </c>
      <c r="D18" s="4">
        <v>43627</v>
      </c>
      <c r="E18" s="4">
        <v>1406277</v>
      </c>
      <c r="F18" s="4">
        <v>-50757</v>
      </c>
      <c r="G18" s="4">
        <v>1355494</v>
      </c>
      <c r="H18" s="4">
        <v>909144</v>
      </c>
      <c r="I18" s="4">
        <v>533206</v>
      </c>
      <c r="J18" s="4">
        <v>1488</v>
      </c>
      <c r="K18" s="4">
        <v>163801</v>
      </c>
      <c r="L18" s="4">
        <v>1037354</v>
      </c>
      <c r="M18" s="4">
        <v>46506</v>
      </c>
      <c r="N18" s="4">
        <v>50420</v>
      </c>
      <c r="O18" s="4">
        <v>19182</v>
      </c>
      <c r="P18" s="4">
        <v>18557</v>
      </c>
      <c r="Q18" s="4">
        <v>17936</v>
      </c>
      <c r="R18" s="4">
        <v>74401</v>
      </c>
      <c r="S18" s="4">
        <v>36143</v>
      </c>
      <c r="T18" s="4">
        <v>212923</v>
      </c>
      <c r="U18" s="4">
        <v>3853</v>
      </c>
      <c r="V18" s="4">
        <v>17215</v>
      </c>
      <c r="W18" s="4">
        <v>7718</v>
      </c>
      <c r="X18" s="4">
        <v>16313</v>
      </c>
      <c r="Y18" s="4">
        <v>6310</v>
      </c>
      <c r="Z18" s="4">
        <v>10888</v>
      </c>
      <c r="AA18" s="4">
        <v>1943</v>
      </c>
      <c r="AB18" s="4">
        <v>5215</v>
      </c>
      <c r="AC18" s="4">
        <v>1052</v>
      </c>
      <c r="AD18" s="4">
        <v>11795</v>
      </c>
      <c r="AE18" s="4">
        <v>1123</v>
      </c>
      <c r="AF18" s="4">
        <v>6967</v>
      </c>
      <c r="AG18" s="4">
        <v>1122</v>
      </c>
      <c r="AH18" s="4">
        <v>14372</v>
      </c>
      <c r="AI18" s="8">
        <v>346</v>
      </c>
      <c r="AJ18" s="8">
        <v>787</v>
      </c>
      <c r="AK18" s="8">
        <v>0</v>
      </c>
      <c r="AL18" s="8">
        <v>0</v>
      </c>
      <c r="AM18" s="8">
        <v>110</v>
      </c>
      <c r="AN18" s="8">
        <v>158</v>
      </c>
      <c r="AO18" s="8">
        <v>188</v>
      </c>
      <c r="AP18" s="9">
        <v>6242</v>
      </c>
      <c r="AQ18" s="4">
        <v>36073</v>
      </c>
      <c r="AR18" s="4">
        <v>127445</v>
      </c>
      <c r="AS18" s="4">
        <v>1176</v>
      </c>
      <c r="AT18" s="4">
        <v>33784</v>
      </c>
      <c r="AU18" s="4">
        <v>208421</v>
      </c>
      <c r="AV18" s="4">
        <v>1456251</v>
      </c>
      <c r="AW18">
        <v>347</v>
      </c>
      <c r="AX18">
        <v>890</v>
      </c>
      <c r="AY18" s="4">
        <v>5870</v>
      </c>
      <c r="AZ18" s="4">
        <v>4375</v>
      </c>
      <c r="BA18" s="4">
        <v>4941</v>
      </c>
      <c r="BB18" s="4">
        <v>11922</v>
      </c>
      <c r="BC18">
        <v>454</v>
      </c>
      <c r="BD18">
        <v>758</v>
      </c>
      <c r="BE18" s="4">
        <v>40470</v>
      </c>
      <c r="BF18" s="4">
        <v>16787</v>
      </c>
      <c r="BG18" s="4">
        <v>3963</v>
      </c>
      <c r="BH18" s="4">
        <v>10918</v>
      </c>
      <c r="BI18">
        <v>58</v>
      </c>
      <c r="BJ18">
        <v>32</v>
      </c>
      <c r="BK18" s="4">
        <v>1860</v>
      </c>
      <c r="BL18" s="4">
        <v>1968</v>
      </c>
      <c r="BM18">
        <v>0</v>
      </c>
      <c r="BN18">
        <v>0</v>
      </c>
      <c r="BO18" s="4">
        <v>4656</v>
      </c>
      <c r="BP18">
        <v>223</v>
      </c>
      <c r="BQ18" s="4">
        <v>49465</v>
      </c>
      <c r="BR18" s="4">
        <v>48558</v>
      </c>
      <c r="BS18" s="4">
        <v>22726</v>
      </c>
      <c r="BT18" s="4">
        <v>96823</v>
      </c>
      <c r="BU18" s="4">
        <v>7034</v>
      </c>
      <c r="BV18" s="4">
        <v>46066</v>
      </c>
      <c r="BW18" s="4">
        <v>4909</v>
      </c>
      <c r="BX18" s="4">
        <v>53241</v>
      </c>
      <c r="BY18" s="4">
        <v>11466</v>
      </c>
      <c r="BZ18" s="4">
        <v>7755</v>
      </c>
      <c r="CA18" s="4">
        <v>6690</v>
      </c>
      <c r="CB18" s="4">
        <v>17601</v>
      </c>
      <c r="CC18" s="4">
        <v>5231</v>
      </c>
      <c r="CD18">
        <v>990</v>
      </c>
      <c r="CE18">
        <v>749</v>
      </c>
      <c r="CF18">
        <v>146</v>
      </c>
      <c r="CG18" s="4">
        <v>11586</v>
      </c>
      <c r="CH18" s="4">
        <v>26492</v>
      </c>
      <c r="CI18" s="4">
        <v>5365</v>
      </c>
      <c r="CJ18" s="4">
        <v>52530</v>
      </c>
      <c r="CK18">
        <v>596</v>
      </c>
      <c r="CL18">
        <v>957</v>
      </c>
      <c r="CM18" s="4">
        <v>5675</v>
      </c>
      <c r="CN18" s="4">
        <v>53487</v>
      </c>
      <c r="CO18" s="4">
        <v>5734</v>
      </c>
      <c r="CP18" s="4">
        <v>4543</v>
      </c>
      <c r="CQ18" s="4">
        <v>3873</v>
      </c>
      <c r="CR18" s="4">
        <v>1865</v>
      </c>
      <c r="CS18">
        <v>924</v>
      </c>
      <c r="CT18" s="4">
        <v>2323</v>
      </c>
      <c r="CU18" s="4">
        <v>6013</v>
      </c>
      <c r="CV18" s="4">
        <v>5726</v>
      </c>
      <c r="CW18">
        <v>0</v>
      </c>
      <c r="CX18">
        <v>0</v>
      </c>
      <c r="CY18" s="4">
        <v>4119</v>
      </c>
      <c r="CZ18" s="4">
        <v>9066</v>
      </c>
      <c r="DA18" s="4">
        <v>11637</v>
      </c>
      <c r="DB18" s="4">
        <v>146201</v>
      </c>
      <c r="DC18" s="4">
        <v>18783</v>
      </c>
      <c r="DD18" s="4">
        <v>7614</v>
      </c>
      <c r="DE18" s="4">
        <v>10184</v>
      </c>
      <c r="DF18" s="4">
        <v>147912</v>
      </c>
      <c r="DG18" s="4">
        <v>198238</v>
      </c>
      <c r="DH18" s="4">
        <v>761233</v>
      </c>
      <c r="DI18" s="4">
        <v>179780</v>
      </c>
      <c r="DJ18" s="4">
        <v>15641</v>
      </c>
      <c r="DK18" s="4">
        <v>58863</v>
      </c>
      <c r="DL18" s="4">
        <v>16011</v>
      </c>
      <c r="DM18" s="4">
        <v>21635</v>
      </c>
      <c r="DN18" s="4">
        <v>1882</v>
      </c>
      <c r="DO18" s="4">
        <v>164968</v>
      </c>
      <c r="DP18" s="4">
        <v>25617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 s="4">
        <v>3282</v>
      </c>
      <c r="DZ18">
        <v>159</v>
      </c>
      <c r="EA18" s="4">
        <v>133668</v>
      </c>
      <c r="EB18" s="4">
        <v>7545</v>
      </c>
      <c r="EC18">
        <v>991</v>
      </c>
      <c r="ED18" s="4">
        <v>1088</v>
      </c>
      <c r="EE18">
        <v>0</v>
      </c>
      <c r="EF18">
        <v>0</v>
      </c>
      <c r="EG18" s="4">
        <v>1402</v>
      </c>
      <c r="EH18">
        <v>520</v>
      </c>
      <c r="EI18" s="4">
        <v>117043</v>
      </c>
      <c r="EJ18" s="4">
        <v>8483</v>
      </c>
      <c r="EK18" s="4">
        <v>3373</v>
      </c>
      <c r="EL18">
        <v>699</v>
      </c>
      <c r="EM18">
        <v>346</v>
      </c>
      <c r="EN18">
        <v>3</v>
      </c>
      <c r="EO18" s="4">
        <v>113670</v>
      </c>
      <c r="EP18" s="4">
        <v>7781</v>
      </c>
      <c r="EQ18" s="4">
        <v>23099</v>
      </c>
      <c r="ER18">
        <v>543</v>
      </c>
      <c r="ES18" s="4">
        <v>14677</v>
      </c>
      <c r="ET18">
        <v>338</v>
      </c>
    </row>
    <row r="19" spans="1:150">
      <c r="A19" t="s">
        <v>26</v>
      </c>
      <c r="B19" t="s">
        <v>92</v>
      </c>
      <c r="C19" s="4">
        <v>230175</v>
      </c>
      <c r="D19" s="4">
        <v>48068</v>
      </c>
      <c r="E19" s="4">
        <v>1822058</v>
      </c>
      <c r="F19" s="4">
        <v>-94361</v>
      </c>
      <c r="G19" s="4">
        <v>1727698</v>
      </c>
      <c r="H19" s="4">
        <v>1087919</v>
      </c>
      <c r="I19" s="4">
        <v>758429</v>
      </c>
      <c r="J19" s="4">
        <v>2667</v>
      </c>
      <c r="K19" s="4">
        <v>179086</v>
      </c>
      <c r="L19" s="4">
        <v>1348927</v>
      </c>
      <c r="M19" s="4">
        <v>48099</v>
      </c>
      <c r="N19" s="4">
        <v>79547</v>
      </c>
      <c r="O19" s="4">
        <v>22849</v>
      </c>
      <c r="P19" s="4">
        <v>25808</v>
      </c>
      <c r="Q19" s="4">
        <v>19754</v>
      </c>
      <c r="R19" s="4">
        <v>95302</v>
      </c>
      <c r="S19" s="4">
        <v>40935</v>
      </c>
      <c r="T19" s="4">
        <v>301021</v>
      </c>
      <c r="U19" s="4">
        <v>4081</v>
      </c>
      <c r="V19" s="4">
        <v>66454</v>
      </c>
      <c r="W19" s="4">
        <v>10129</v>
      </c>
      <c r="X19" s="4">
        <v>45241</v>
      </c>
      <c r="Y19" s="4">
        <v>9450</v>
      </c>
      <c r="Z19" s="4">
        <v>21931</v>
      </c>
      <c r="AA19" s="4">
        <v>3076</v>
      </c>
      <c r="AB19" s="4">
        <v>15489</v>
      </c>
      <c r="AC19" s="4">
        <v>3336</v>
      </c>
      <c r="AD19" s="4">
        <v>26448</v>
      </c>
      <c r="AE19" s="4">
        <v>1324</v>
      </c>
      <c r="AF19" s="4">
        <v>12591</v>
      </c>
      <c r="AG19" s="4">
        <v>1311</v>
      </c>
      <c r="AH19" s="4">
        <v>18782</v>
      </c>
      <c r="AI19" s="8">
        <v>895</v>
      </c>
      <c r="AJ19" s="9">
        <v>17046</v>
      </c>
      <c r="AK19" s="8">
        <v>0</v>
      </c>
      <c r="AL19" s="8">
        <v>0</v>
      </c>
      <c r="AM19" s="8">
        <v>0</v>
      </c>
      <c r="AN19" s="8">
        <v>0</v>
      </c>
      <c r="AO19" s="8">
        <v>189</v>
      </c>
      <c r="AP19" s="9">
        <v>1561</v>
      </c>
      <c r="AQ19" s="4">
        <v>38003</v>
      </c>
      <c r="AR19" s="4">
        <v>154807</v>
      </c>
      <c r="AS19" s="4">
        <v>1340</v>
      </c>
      <c r="AT19" s="4">
        <v>42211</v>
      </c>
      <c r="AU19" s="4">
        <v>230175</v>
      </c>
      <c r="AV19" s="4">
        <v>1918392</v>
      </c>
      <c r="AW19" s="4">
        <v>2079</v>
      </c>
      <c r="AX19" s="4">
        <v>5093</v>
      </c>
      <c r="AY19" s="4">
        <v>4291</v>
      </c>
      <c r="AZ19" s="4">
        <v>1842</v>
      </c>
      <c r="BA19" s="4">
        <v>4985</v>
      </c>
      <c r="BB19" s="4">
        <v>10325</v>
      </c>
      <c r="BC19">
        <v>283</v>
      </c>
      <c r="BD19">
        <v>811</v>
      </c>
      <c r="BE19" s="4">
        <v>44677</v>
      </c>
      <c r="BF19" s="4">
        <v>23558</v>
      </c>
      <c r="BG19" s="4">
        <v>5326</v>
      </c>
      <c r="BH19" s="4">
        <v>19047</v>
      </c>
      <c r="BI19">
        <v>264</v>
      </c>
      <c r="BJ19">
        <v>514</v>
      </c>
      <c r="BK19">
        <v>921</v>
      </c>
      <c r="BL19">
        <v>920</v>
      </c>
      <c r="BM19">
        <v>282</v>
      </c>
      <c r="BN19" s="4">
        <v>5305</v>
      </c>
      <c r="BO19" s="4">
        <v>3142</v>
      </c>
      <c r="BP19">
        <v>133</v>
      </c>
      <c r="BQ19" s="4">
        <v>53394</v>
      </c>
      <c r="BR19" s="4">
        <v>70444</v>
      </c>
      <c r="BS19" s="4">
        <v>30931</v>
      </c>
      <c r="BT19" s="4">
        <v>144635</v>
      </c>
      <c r="BU19" s="4">
        <v>8735</v>
      </c>
      <c r="BV19" s="4">
        <v>50274</v>
      </c>
      <c r="BW19" s="4">
        <v>8527</v>
      </c>
      <c r="BX19" s="4">
        <v>65707</v>
      </c>
      <c r="BY19" s="4">
        <v>13835</v>
      </c>
      <c r="BZ19" s="4">
        <v>8890</v>
      </c>
      <c r="CA19" s="4">
        <v>8705</v>
      </c>
      <c r="CB19" s="4">
        <v>20025</v>
      </c>
      <c r="CC19" s="4">
        <v>6775</v>
      </c>
      <c r="CD19" s="4">
        <v>1534</v>
      </c>
      <c r="CE19" s="4">
        <v>1400</v>
      </c>
      <c r="CF19">
        <v>203</v>
      </c>
      <c r="CG19" s="4">
        <v>14495</v>
      </c>
      <c r="CH19" s="4">
        <v>30652</v>
      </c>
      <c r="CI19" s="4">
        <v>9263</v>
      </c>
      <c r="CJ19" s="4">
        <v>93765</v>
      </c>
      <c r="CK19" s="4">
        <v>1057</v>
      </c>
      <c r="CL19">
        <v>954</v>
      </c>
      <c r="CM19" s="4">
        <v>9477</v>
      </c>
      <c r="CN19" s="4">
        <v>94719</v>
      </c>
      <c r="CO19" s="4">
        <v>8160</v>
      </c>
      <c r="CP19" s="4">
        <v>7676</v>
      </c>
      <c r="CQ19" s="4">
        <v>5003</v>
      </c>
      <c r="CR19" s="4">
        <v>1926</v>
      </c>
      <c r="CS19" s="4">
        <v>2207</v>
      </c>
      <c r="CT19" s="4">
        <v>3198</v>
      </c>
      <c r="CU19" s="4">
        <v>8375</v>
      </c>
      <c r="CV19" s="4">
        <v>11861</v>
      </c>
      <c r="CW19">
        <v>0</v>
      </c>
      <c r="CX19">
        <v>0</v>
      </c>
      <c r="CY19" s="4">
        <v>7790</v>
      </c>
      <c r="CZ19" s="4">
        <v>28193</v>
      </c>
      <c r="DA19" s="4">
        <v>14552</v>
      </c>
      <c r="DB19" s="4">
        <v>229487</v>
      </c>
      <c r="DC19" s="4">
        <v>24972</v>
      </c>
      <c r="DD19" s="4">
        <v>11374</v>
      </c>
      <c r="DE19" s="4">
        <v>14181</v>
      </c>
      <c r="DF19" s="4">
        <v>222766</v>
      </c>
      <c r="DG19" s="4">
        <v>215994</v>
      </c>
      <c r="DH19" s="4">
        <v>865153</v>
      </c>
      <c r="DI19" s="4">
        <v>206576</v>
      </c>
      <c r="DJ19" s="4">
        <v>17972</v>
      </c>
      <c r="DK19" s="4">
        <v>94975</v>
      </c>
      <c r="DL19" s="4">
        <v>25833</v>
      </c>
      <c r="DM19" s="4">
        <v>29334</v>
      </c>
      <c r="DN19" s="4">
        <v>2552</v>
      </c>
      <c r="DO19" s="4">
        <v>182694</v>
      </c>
      <c r="DP19" s="4">
        <v>32732</v>
      </c>
      <c r="DQ19">
        <v>58</v>
      </c>
      <c r="DR19">
        <v>2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 s="4">
        <v>4004</v>
      </c>
      <c r="DZ19">
        <v>703</v>
      </c>
      <c r="EA19" s="4">
        <v>147933</v>
      </c>
      <c r="EB19" s="4">
        <v>11706</v>
      </c>
      <c r="EC19" s="4">
        <v>1708</v>
      </c>
      <c r="ED19" s="4">
        <v>1280</v>
      </c>
      <c r="EE19">
        <v>0</v>
      </c>
      <c r="EF19">
        <v>0</v>
      </c>
      <c r="EG19" s="4">
        <v>2538</v>
      </c>
      <c r="EH19">
        <v>919</v>
      </c>
      <c r="EI19" s="4">
        <v>129267</v>
      </c>
      <c r="EJ19" s="4">
        <v>13192</v>
      </c>
      <c r="EK19" s="4">
        <v>2377</v>
      </c>
      <c r="EL19">
        <v>188</v>
      </c>
      <c r="EM19" s="4">
        <v>1802</v>
      </c>
      <c r="EN19">
        <v>17</v>
      </c>
      <c r="EO19" s="4">
        <v>125631</v>
      </c>
      <c r="EP19" s="4">
        <v>12982</v>
      </c>
      <c r="EQ19" s="4">
        <v>28004</v>
      </c>
      <c r="ER19" s="4">
        <v>1143</v>
      </c>
      <c r="ES19" s="4">
        <v>8572</v>
      </c>
      <c r="ET19">
        <v>301</v>
      </c>
    </row>
    <row r="20" spans="1:150">
      <c r="A20" t="s">
        <v>27</v>
      </c>
      <c r="B20" t="s">
        <v>92</v>
      </c>
      <c r="C20" s="4">
        <v>235746</v>
      </c>
      <c r="D20" s="4">
        <v>40274</v>
      </c>
      <c r="E20" s="4">
        <v>2057569</v>
      </c>
      <c r="F20" s="4">
        <v>-65714</v>
      </c>
      <c r="G20" s="4">
        <v>1995542</v>
      </c>
      <c r="H20" s="4">
        <v>1172529</v>
      </c>
      <c r="I20" s="4">
        <v>931437</v>
      </c>
      <c r="J20" s="4">
        <v>2133</v>
      </c>
      <c r="K20" s="4">
        <v>174629</v>
      </c>
      <c r="L20" s="4">
        <v>1374949</v>
      </c>
      <c r="M20" s="4">
        <v>61253</v>
      </c>
      <c r="N20" s="4">
        <v>61601</v>
      </c>
      <c r="O20" s="4">
        <v>28595</v>
      </c>
      <c r="P20" s="4">
        <v>38406</v>
      </c>
      <c r="Q20" s="4">
        <v>27557</v>
      </c>
      <c r="R20" s="4">
        <v>124500</v>
      </c>
      <c r="S20" s="4">
        <v>56653</v>
      </c>
      <c r="T20" s="4">
        <v>417263</v>
      </c>
      <c r="U20" s="4">
        <v>3094</v>
      </c>
      <c r="V20" s="4">
        <v>21168</v>
      </c>
      <c r="W20" s="4">
        <v>12431</v>
      </c>
      <c r="X20" s="4">
        <v>53694</v>
      </c>
      <c r="Y20" s="4">
        <v>12520</v>
      </c>
      <c r="Z20" s="4">
        <v>28682</v>
      </c>
      <c r="AA20" s="4">
        <v>3118</v>
      </c>
      <c r="AB20" s="4">
        <v>19295</v>
      </c>
      <c r="AC20" s="4">
        <v>5356</v>
      </c>
      <c r="AD20" s="4">
        <v>31854</v>
      </c>
      <c r="AE20" s="4">
        <v>3304</v>
      </c>
      <c r="AF20" s="4">
        <v>15673</v>
      </c>
      <c r="AG20" s="4">
        <v>1942</v>
      </c>
      <c r="AH20" s="4">
        <v>44774</v>
      </c>
      <c r="AI20" s="8">
        <v>659</v>
      </c>
      <c r="AJ20" s="9">
        <v>1344</v>
      </c>
      <c r="AK20" s="8">
        <v>0</v>
      </c>
      <c r="AL20" s="8">
        <v>0</v>
      </c>
      <c r="AM20" s="8">
        <v>61</v>
      </c>
      <c r="AN20" s="8">
        <v>822</v>
      </c>
      <c r="AO20" s="8">
        <v>201</v>
      </c>
      <c r="AP20" s="9">
        <v>3446</v>
      </c>
      <c r="AQ20" s="4">
        <v>45827</v>
      </c>
      <c r="AR20" s="4">
        <v>189560</v>
      </c>
      <c r="AS20" s="4">
        <v>2698</v>
      </c>
      <c r="AT20" s="4">
        <v>55027</v>
      </c>
      <c r="AU20" s="4">
        <v>235746</v>
      </c>
      <c r="AV20" s="4">
        <v>2112157</v>
      </c>
      <c r="AW20">
        <v>358</v>
      </c>
      <c r="AX20">
        <v>670</v>
      </c>
      <c r="AY20" s="4">
        <v>2140</v>
      </c>
      <c r="AZ20">
        <v>984</v>
      </c>
      <c r="BA20" s="4">
        <v>6526</v>
      </c>
      <c r="BB20" s="4">
        <v>13411</v>
      </c>
      <c r="BC20">
        <v>304</v>
      </c>
      <c r="BD20">
        <v>475</v>
      </c>
      <c r="BE20" s="4">
        <v>62641</v>
      </c>
      <c r="BF20" s="4">
        <v>34924</v>
      </c>
      <c r="BG20" s="4">
        <v>2459</v>
      </c>
      <c r="BH20" s="4">
        <v>8114</v>
      </c>
      <c r="BI20">
        <v>231</v>
      </c>
      <c r="BJ20">
        <v>547</v>
      </c>
      <c r="BK20" s="4">
        <v>1975</v>
      </c>
      <c r="BL20">
        <v>395</v>
      </c>
      <c r="BM20">
        <v>0</v>
      </c>
      <c r="BN20">
        <v>0</v>
      </c>
      <c r="BO20" s="4">
        <v>4943</v>
      </c>
      <c r="BP20">
        <v>126</v>
      </c>
      <c r="BQ20" s="4">
        <v>70650</v>
      </c>
      <c r="BR20" s="4">
        <v>60251</v>
      </c>
      <c r="BS20" s="4">
        <v>29789</v>
      </c>
      <c r="BT20" s="4">
        <v>130923</v>
      </c>
      <c r="BU20" s="4">
        <v>10125</v>
      </c>
      <c r="BV20" s="4">
        <v>65209</v>
      </c>
      <c r="BW20" s="4">
        <v>11224</v>
      </c>
      <c r="BX20" s="4">
        <v>62929</v>
      </c>
      <c r="BY20" s="4">
        <v>18478</v>
      </c>
      <c r="BZ20" s="4">
        <v>12533</v>
      </c>
      <c r="CA20" s="4">
        <v>12839</v>
      </c>
      <c r="CB20" s="4">
        <v>39447</v>
      </c>
      <c r="CC20" s="4">
        <v>10398</v>
      </c>
      <c r="CD20" s="4">
        <v>1696</v>
      </c>
      <c r="CE20" s="4">
        <v>2945</v>
      </c>
      <c r="CF20">
        <v>322</v>
      </c>
      <c r="CG20" s="4">
        <v>18960</v>
      </c>
      <c r="CH20" s="4">
        <v>53998</v>
      </c>
      <c r="CI20" s="4">
        <v>10200</v>
      </c>
      <c r="CJ20" s="4">
        <v>112129</v>
      </c>
      <c r="CK20" s="4">
        <v>1704</v>
      </c>
      <c r="CL20" s="4">
        <v>1365</v>
      </c>
      <c r="CM20" s="4">
        <v>10258</v>
      </c>
      <c r="CN20" s="4">
        <v>113495</v>
      </c>
      <c r="CO20" s="4">
        <v>10317</v>
      </c>
      <c r="CP20" s="4">
        <v>11376</v>
      </c>
      <c r="CQ20" s="4">
        <v>6290</v>
      </c>
      <c r="CR20" s="4">
        <v>3674</v>
      </c>
      <c r="CS20" s="4">
        <v>1083</v>
      </c>
      <c r="CT20" s="4">
        <v>2500</v>
      </c>
      <c r="CU20" s="4">
        <v>12404</v>
      </c>
      <c r="CV20" s="4">
        <v>13507</v>
      </c>
      <c r="CW20">
        <v>58</v>
      </c>
      <c r="CX20">
        <v>1</v>
      </c>
      <c r="CY20" s="4">
        <v>9619</v>
      </c>
      <c r="CZ20" s="4">
        <v>26773</v>
      </c>
      <c r="DA20" s="4">
        <v>19018</v>
      </c>
      <c r="DB20" s="4">
        <v>268245</v>
      </c>
      <c r="DC20" s="4">
        <v>25621</v>
      </c>
      <c r="DD20" s="4">
        <v>16017</v>
      </c>
      <c r="DE20" s="4">
        <v>18610</v>
      </c>
      <c r="DF20" s="4">
        <v>257917</v>
      </c>
      <c r="DG20" s="4">
        <v>217136</v>
      </c>
      <c r="DH20" s="4">
        <v>914612</v>
      </c>
      <c r="DI20" s="4">
        <v>226063</v>
      </c>
      <c r="DJ20" s="4">
        <v>19667</v>
      </c>
      <c r="DK20" s="4">
        <v>106047</v>
      </c>
      <c r="DL20" s="4">
        <v>28845</v>
      </c>
      <c r="DM20" s="4">
        <v>29753</v>
      </c>
      <c r="DN20" s="4">
        <v>2589</v>
      </c>
      <c r="DO20" s="4">
        <v>196131</v>
      </c>
      <c r="DP20" s="4">
        <v>34455</v>
      </c>
      <c r="DQ20">
        <v>58</v>
      </c>
      <c r="DR20">
        <v>2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 s="4">
        <v>2047</v>
      </c>
      <c r="DZ20">
        <v>103</v>
      </c>
      <c r="EA20" s="4">
        <v>145992</v>
      </c>
      <c r="EB20" s="4">
        <v>11095</v>
      </c>
      <c r="EC20" s="4">
        <v>2634</v>
      </c>
      <c r="ED20">
        <v>672</v>
      </c>
      <c r="EE20">
        <v>0</v>
      </c>
      <c r="EF20">
        <v>0</v>
      </c>
      <c r="EG20" s="4">
        <v>3516</v>
      </c>
      <c r="EH20" s="4">
        <v>1289</v>
      </c>
      <c r="EI20" s="4">
        <v>127073</v>
      </c>
      <c r="EJ20" s="4">
        <v>12148</v>
      </c>
      <c r="EK20">
        <v>297</v>
      </c>
      <c r="EL20">
        <v>219</v>
      </c>
      <c r="EM20">
        <v>853</v>
      </c>
      <c r="EN20">
        <v>3</v>
      </c>
      <c r="EO20" s="4">
        <v>126661</v>
      </c>
      <c r="EP20" s="4">
        <v>11926</v>
      </c>
      <c r="EQ20" s="4">
        <v>25063</v>
      </c>
      <c r="ER20">
        <v>969</v>
      </c>
      <c r="ES20" s="4">
        <v>11242</v>
      </c>
      <c r="ET20">
        <v>441</v>
      </c>
    </row>
    <row r="21" spans="1:150">
      <c r="A21" t="s">
        <v>28</v>
      </c>
      <c r="B21" t="s">
        <v>92</v>
      </c>
      <c r="C21" s="4">
        <v>220151</v>
      </c>
      <c r="D21" s="4">
        <v>22214</v>
      </c>
      <c r="E21" s="4">
        <v>2153922</v>
      </c>
      <c r="F21" s="4">
        <v>-63073</v>
      </c>
      <c r="G21" s="4">
        <v>2090936</v>
      </c>
      <c r="H21" s="4">
        <v>1134589</v>
      </c>
      <c r="I21" s="4">
        <v>1078484</v>
      </c>
      <c r="J21" s="4">
        <v>1217</v>
      </c>
      <c r="K21" s="4">
        <v>166220</v>
      </c>
      <c r="L21" s="4">
        <v>1501170</v>
      </c>
      <c r="M21" s="4">
        <v>55955</v>
      </c>
      <c r="N21" s="4">
        <v>81487</v>
      </c>
      <c r="O21" s="4">
        <v>23629</v>
      </c>
      <c r="P21" s="4">
        <v>37446</v>
      </c>
      <c r="Q21" s="4">
        <v>32437</v>
      </c>
      <c r="R21" s="4">
        <v>194668</v>
      </c>
      <c r="S21" s="4">
        <v>36400</v>
      </c>
      <c r="T21" s="4">
        <v>304950</v>
      </c>
      <c r="U21" s="4">
        <v>2119</v>
      </c>
      <c r="V21" s="4">
        <v>9199</v>
      </c>
      <c r="W21" s="4">
        <v>8661</v>
      </c>
      <c r="X21" s="4">
        <v>30444</v>
      </c>
      <c r="Y21" s="4">
        <v>11258</v>
      </c>
      <c r="Z21" s="4">
        <v>29028</v>
      </c>
      <c r="AA21" s="4">
        <v>3631</v>
      </c>
      <c r="AB21" s="4">
        <v>20986</v>
      </c>
      <c r="AC21" s="4">
        <v>2105</v>
      </c>
      <c r="AD21" s="4">
        <v>21290</v>
      </c>
      <c r="AE21" s="4">
        <v>3407</v>
      </c>
      <c r="AF21" s="4">
        <v>15847</v>
      </c>
      <c r="AG21" s="4">
        <v>1462</v>
      </c>
      <c r="AH21" s="4">
        <v>13868</v>
      </c>
      <c r="AI21" s="9">
        <v>1574</v>
      </c>
      <c r="AJ21" s="9">
        <v>7225</v>
      </c>
      <c r="AK21" s="8">
        <v>0</v>
      </c>
      <c r="AL21" s="8">
        <v>0</v>
      </c>
      <c r="AN21" s="8">
        <v>81</v>
      </c>
      <c r="AO21" s="8">
        <v>168</v>
      </c>
      <c r="AP21" s="9">
        <v>6036</v>
      </c>
      <c r="AQ21" s="4">
        <v>43632</v>
      </c>
      <c r="AR21" s="4">
        <v>156216</v>
      </c>
      <c r="AS21" s="4">
        <v>1008</v>
      </c>
      <c r="AT21" s="4">
        <v>22015</v>
      </c>
      <c r="AU21" s="4">
        <v>220151</v>
      </c>
      <c r="AV21" s="4">
        <v>2249086</v>
      </c>
      <c r="AW21" s="4">
        <v>2194</v>
      </c>
      <c r="AX21" s="4">
        <v>6726</v>
      </c>
      <c r="AY21" s="4">
        <v>7126</v>
      </c>
      <c r="AZ21" s="4">
        <v>3136</v>
      </c>
      <c r="BA21" s="4">
        <v>7435</v>
      </c>
      <c r="BB21" s="4">
        <v>18764</v>
      </c>
      <c r="BC21">
        <v>328</v>
      </c>
      <c r="BD21">
        <v>423</v>
      </c>
      <c r="BE21" s="4">
        <v>39173</v>
      </c>
      <c r="BF21" s="4">
        <v>23678</v>
      </c>
      <c r="BG21" s="4">
        <v>2961</v>
      </c>
      <c r="BH21" s="4">
        <v>12316</v>
      </c>
      <c r="BI21">
        <v>59</v>
      </c>
      <c r="BJ21">
        <v>196</v>
      </c>
      <c r="BK21">
        <v>518</v>
      </c>
      <c r="BL21">
        <v>83</v>
      </c>
      <c r="BM21">
        <v>116</v>
      </c>
      <c r="BN21">
        <v>768</v>
      </c>
      <c r="BO21" s="4">
        <v>1572</v>
      </c>
      <c r="BP21">
        <v>96</v>
      </c>
      <c r="BQ21" s="4">
        <v>49991</v>
      </c>
      <c r="BR21" s="4">
        <v>66728</v>
      </c>
      <c r="BS21" s="4">
        <v>31924</v>
      </c>
      <c r="BT21" s="4">
        <v>102463</v>
      </c>
      <c r="BU21" s="4">
        <v>9196</v>
      </c>
      <c r="BV21" s="4">
        <v>39390</v>
      </c>
      <c r="BW21" s="4">
        <v>12884</v>
      </c>
      <c r="BX21" s="4">
        <v>105255</v>
      </c>
      <c r="BY21" s="4">
        <v>21345</v>
      </c>
      <c r="BZ21" s="4">
        <v>17411</v>
      </c>
      <c r="CA21" s="4">
        <v>16814</v>
      </c>
      <c r="CB21" s="4">
        <v>35536</v>
      </c>
      <c r="CC21" s="4">
        <v>11208</v>
      </c>
      <c r="CD21" s="4">
        <v>2947</v>
      </c>
      <c r="CE21" s="4">
        <v>2411</v>
      </c>
      <c r="CF21">
        <v>417</v>
      </c>
      <c r="CG21" s="4">
        <v>23150</v>
      </c>
      <c r="CH21" s="4">
        <v>56311</v>
      </c>
      <c r="CI21" s="4">
        <v>14349</v>
      </c>
      <c r="CJ21" s="4">
        <v>126745</v>
      </c>
      <c r="CK21" s="4">
        <v>3756</v>
      </c>
      <c r="CL21" s="4">
        <v>2640</v>
      </c>
      <c r="CM21" s="4">
        <v>15920</v>
      </c>
      <c r="CN21" s="4">
        <v>129386</v>
      </c>
      <c r="CO21" s="4">
        <v>11822</v>
      </c>
      <c r="CP21" s="4">
        <v>12549</v>
      </c>
      <c r="CQ21" s="4">
        <v>6430</v>
      </c>
      <c r="CR21" s="4">
        <v>3920</v>
      </c>
      <c r="CS21">
        <v>933</v>
      </c>
      <c r="CT21" s="4">
        <v>3703</v>
      </c>
      <c r="CU21" s="4">
        <v>13789</v>
      </c>
      <c r="CV21" s="4">
        <v>15590</v>
      </c>
      <c r="CW21">
        <v>116</v>
      </c>
      <c r="CX21" s="4">
        <v>1205</v>
      </c>
      <c r="CY21" s="4">
        <v>5413</v>
      </c>
      <c r="CZ21" s="4">
        <v>6457</v>
      </c>
      <c r="DA21" s="4">
        <v>23151</v>
      </c>
      <c r="DB21" s="4">
        <v>313123</v>
      </c>
      <c r="DC21" s="4">
        <v>28663</v>
      </c>
      <c r="DD21" s="4">
        <v>12667</v>
      </c>
      <c r="DE21" s="4">
        <v>20472</v>
      </c>
      <c r="DF21" s="4">
        <v>296416</v>
      </c>
      <c r="DG21" s="4">
        <v>199680</v>
      </c>
      <c r="DH21" s="4">
        <v>838173</v>
      </c>
      <c r="DI21" s="4">
        <v>228410</v>
      </c>
      <c r="DJ21" s="4">
        <v>19872</v>
      </c>
      <c r="DK21" s="4">
        <v>103945</v>
      </c>
      <c r="DL21" s="4">
        <v>28273</v>
      </c>
      <c r="DM21" s="4">
        <v>41321</v>
      </c>
      <c r="DN21" s="4">
        <v>3595</v>
      </c>
      <c r="DO21" s="4">
        <v>202476</v>
      </c>
      <c r="DP21" s="4">
        <v>38257</v>
      </c>
      <c r="DQ21">
        <v>59</v>
      </c>
      <c r="DR21">
        <v>4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 s="4">
        <v>4834</v>
      </c>
      <c r="DZ21">
        <v>144</v>
      </c>
      <c r="EA21" s="4">
        <v>135861</v>
      </c>
      <c r="EB21" s="4">
        <v>12484</v>
      </c>
      <c r="EC21" s="4">
        <v>2538</v>
      </c>
      <c r="ED21">
        <v>839</v>
      </c>
      <c r="EE21">
        <v>52</v>
      </c>
      <c r="EF21">
        <v>5</v>
      </c>
      <c r="EG21" s="4">
        <v>3031</v>
      </c>
      <c r="EH21" s="4">
        <v>1237</v>
      </c>
      <c r="EI21" s="4">
        <v>125459</v>
      </c>
      <c r="EJ21" s="4">
        <v>14534</v>
      </c>
      <c r="EK21">
        <v>341</v>
      </c>
      <c r="EL21">
        <v>330</v>
      </c>
      <c r="EM21">
        <v>443</v>
      </c>
      <c r="EN21">
        <v>4</v>
      </c>
      <c r="EO21" s="4">
        <v>125055</v>
      </c>
      <c r="EP21" s="4">
        <v>14202</v>
      </c>
      <c r="EQ21" s="4">
        <v>14097</v>
      </c>
      <c r="ER21">
        <v>360</v>
      </c>
      <c r="ES21" s="4">
        <v>11062</v>
      </c>
      <c r="ET21">
        <v>304</v>
      </c>
    </row>
    <row r="22" spans="1:150">
      <c r="A22" t="s">
        <v>29</v>
      </c>
      <c r="B22" t="s">
        <v>92</v>
      </c>
      <c r="C22" s="4">
        <v>229720</v>
      </c>
      <c r="D22" s="4">
        <v>33408</v>
      </c>
      <c r="E22" s="4">
        <v>2488214</v>
      </c>
      <c r="F22" s="4">
        <v>-75946</v>
      </c>
      <c r="G22" s="4">
        <v>2412267</v>
      </c>
      <c r="H22" s="4">
        <v>1218748</v>
      </c>
      <c r="I22" s="4">
        <v>1304657</v>
      </c>
      <c r="J22" s="4">
        <v>1882</v>
      </c>
      <c r="K22" s="4">
        <v>176159</v>
      </c>
      <c r="L22" s="4">
        <v>1795968</v>
      </c>
      <c r="M22" s="4">
        <v>58583</v>
      </c>
      <c r="N22" s="4">
        <v>76876</v>
      </c>
      <c r="O22" s="4">
        <v>20034</v>
      </c>
      <c r="P22" s="4">
        <v>62823</v>
      </c>
      <c r="Q22" s="4">
        <v>22082</v>
      </c>
      <c r="R22" s="4">
        <v>141272</v>
      </c>
      <c r="S22" s="4">
        <v>44480</v>
      </c>
      <c r="T22" s="4">
        <v>405566</v>
      </c>
      <c r="U22" s="4">
        <v>4681</v>
      </c>
      <c r="V22" s="4">
        <v>18269</v>
      </c>
      <c r="W22" s="4">
        <v>9961</v>
      </c>
      <c r="X22" s="4">
        <v>27520</v>
      </c>
      <c r="Y22" s="4">
        <v>7355</v>
      </c>
      <c r="Z22" s="4">
        <v>16088</v>
      </c>
      <c r="AA22" s="4">
        <v>6718</v>
      </c>
      <c r="AB22" s="4">
        <v>24715</v>
      </c>
      <c r="AC22" s="4">
        <v>2550</v>
      </c>
      <c r="AD22" s="4">
        <v>31309</v>
      </c>
      <c r="AE22" s="4">
        <v>1384</v>
      </c>
      <c r="AF22" s="4">
        <v>15870</v>
      </c>
      <c r="AG22" s="4">
        <v>2862</v>
      </c>
      <c r="AH22" s="4">
        <v>25024</v>
      </c>
      <c r="AI22" s="8">
        <v>302</v>
      </c>
      <c r="AJ22" s="9">
        <v>1956</v>
      </c>
      <c r="AK22" s="8">
        <v>0</v>
      </c>
      <c r="AL22" s="8">
        <v>0</v>
      </c>
      <c r="AM22" s="8">
        <v>117</v>
      </c>
      <c r="AN22" s="9">
        <v>1257</v>
      </c>
      <c r="AO22" s="8">
        <v>157</v>
      </c>
      <c r="AP22" s="9">
        <v>4685</v>
      </c>
      <c r="AQ22" s="4">
        <v>43580</v>
      </c>
      <c r="AR22" s="4">
        <v>168156</v>
      </c>
      <c r="AS22" s="4">
        <v>1972</v>
      </c>
      <c r="AT22" s="4">
        <v>36794</v>
      </c>
      <c r="AU22" s="4">
        <v>229720</v>
      </c>
      <c r="AV22" s="4">
        <v>2589810</v>
      </c>
      <c r="AW22" s="4">
        <v>1336</v>
      </c>
      <c r="AX22" s="4">
        <v>3748</v>
      </c>
      <c r="AY22" s="4">
        <v>10450</v>
      </c>
      <c r="AZ22" s="4">
        <v>7262</v>
      </c>
      <c r="BA22" s="4">
        <v>6520</v>
      </c>
      <c r="BB22" s="4">
        <v>19488</v>
      </c>
      <c r="BC22">
        <v>288</v>
      </c>
      <c r="BD22">
        <v>439</v>
      </c>
      <c r="BE22" s="4">
        <v>45935</v>
      </c>
      <c r="BF22" s="4">
        <v>35476</v>
      </c>
      <c r="BG22" s="4">
        <v>7111</v>
      </c>
      <c r="BH22" s="4">
        <v>26589</v>
      </c>
      <c r="BI22">
        <v>213</v>
      </c>
      <c r="BJ22" s="4">
        <v>1304</v>
      </c>
      <c r="BK22" s="4">
        <v>1003</v>
      </c>
      <c r="BL22">
        <v>262</v>
      </c>
      <c r="BM22">
        <v>116</v>
      </c>
      <c r="BN22">
        <v>652</v>
      </c>
      <c r="BO22" s="4">
        <v>3373</v>
      </c>
      <c r="BP22">
        <v>703</v>
      </c>
      <c r="BQ22" s="4">
        <v>58732</v>
      </c>
      <c r="BR22" s="4">
        <v>96826</v>
      </c>
      <c r="BS22" s="4">
        <v>29027</v>
      </c>
      <c r="BT22" s="4">
        <v>142822</v>
      </c>
      <c r="BU22" s="4">
        <v>13777</v>
      </c>
      <c r="BV22" s="4">
        <v>66876</v>
      </c>
      <c r="BW22" s="4">
        <v>10488</v>
      </c>
      <c r="BX22" s="4">
        <v>76965</v>
      </c>
      <c r="BY22" s="4">
        <v>21221</v>
      </c>
      <c r="BZ22" s="4">
        <v>27991</v>
      </c>
      <c r="CA22" s="4">
        <v>16776</v>
      </c>
      <c r="CB22" s="4">
        <v>38161</v>
      </c>
      <c r="CC22" s="4">
        <v>12924</v>
      </c>
      <c r="CD22" s="4">
        <v>3633</v>
      </c>
      <c r="CE22" s="4">
        <v>1742</v>
      </c>
      <c r="CF22">
        <v>256</v>
      </c>
      <c r="CG22" s="4">
        <v>21358</v>
      </c>
      <c r="CH22" s="4">
        <v>70041</v>
      </c>
      <c r="CI22" s="4">
        <v>13236</v>
      </c>
      <c r="CJ22" s="4">
        <v>116642</v>
      </c>
      <c r="CK22" s="4">
        <v>3336</v>
      </c>
      <c r="CL22" s="4">
        <v>2362</v>
      </c>
      <c r="CM22" s="4">
        <v>13295</v>
      </c>
      <c r="CN22" s="4">
        <v>119005</v>
      </c>
      <c r="CO22" s="4">
        <v>13629</v>
      </c>
      <c r="CP22" s="4">
        <v>13631</v>
      </c>
      <c r="CQ22" s="4">
        <v>8832</v>
      </c>
      <c r="CR22" s="4">
        <v>5178</v>
      </c>
      <c r="CS22">
        <v>450</v>
      </c>
      <c r="CT22" s="4">
        <v>2589</v>
      </c>
      <c r="CU22" s="4">
        <v>14313</v>
      </c>
      <c r="CV22" s="4">
        <v>17356</v>
      </c>
      <c r="CW22" s="4">
        <v>1565</v>
      </c>
      <c r="CX22" s="4">
        <v>21208</v>
      </c>
      <c r="CY22" s="4">
        <v>7064</v>
      </c>
      <c r="CZ22" s="4">
        <v>11902</v>
      </c>
      <c r="DA22" s="4">
        <v>21493</v>
      </c>
      <c r="DB22" s="4">
        <v>314466</v>
      </c>
      <c r="DC22" s="4">
        <v>39223</v>
      </c>
      <c r="DD22" s="4">
        <v>28550</v>
      </c>
      <c r="DE22" s="4">
        <v>20935</v>
      </c>
      <c r="DF22" s="4">
        <v>285967</v>
      </c>
      <c r="DG22" s="4">
        <v>208786</v>
      </c>
      <c r="DH22" s="4">
        <v>932781</v>
      </c>
      <c r="DI22" s="4">
        <v>238065</v>
      </c>
      <c r="DJ22" s="4">
        <v>20712</v>
      </c>
      <c r="DK22" s="4">
        <v>146599</v>
      </c>
      <c r="DL22" s="4">
        <v>39875</v>
      </c>
      <c r="DM22" s="4">
        <v>37387</v>
      </c>
      <c r="DN22" s="4">
        <v>3253</v>
      </c>
      <c r="DO22" s="4">
        <v>206170</v>
      </c>
      <c r="DP22" s="4">
        <v>45397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 s="4">
        <v>2867</v>
      </c>
      <c r="DZ22">
        <v>70</v>
      </c>
      <c r="EA22" s="4">
        <v>139300</v>
      </c>
      <c r="EB22" s="4">
        <v>15413</v>
      </c>
      <c r="EC22" s="4">
        <v>2054</v>
      </c>
      <c r="ED22" s="4">
        <v>1898</v>
      </c>
      <c r="EE22">
        <v>58</v>
      </c>
      <c r="EF22">
        <v>15</v>
      </c>
      <c r="EG22" s="4">
        <v>2903</v>
      </c>
      <c r="EH22" s="4">
        <v>1374</v>
      </c>
      <c r="EI22" s="4">
        <v>132665</v>
      </c>
      <c r="EJ22" s="4">
        <v>17751</v>
      </c>
      <c r="EK22">
        <v>927</v>
      </c>
      <c r="EL22">
        <v>218</v>
      </c>
      <c r="EM22" s="4">
        <v>2204</v>
      </c>
      <c r="EN22">
        <v>27</v>
      </c>
      <c r="EO22" s="4">
        <v>131912</v>
      </c>
      <c r="EP22" s="4">
        <v>17501</v>
      </c>
      <c r="EQ22" s="4">
        <v>12668</v>
      </c>
      <c r="ER22">
        <v>364</v>
      </c>
      <c r="ES22" s="4">
        <v>5125</v>
      </c>
      <c r="ET22">
        <v>62</v>
      </c>
    </row>
    <row r="23" spans="1:150">
      <c r="A23" t="s">
        <v>30</v>
      </c>
      <c r="B23" t="s">
        <v>92</v>
      </c>
      <c r="C23" s="4">
        <v>235918</v>
      </c>
      <c r="D23" s="4">
        <v>69444</v>
      </c>
      <c r="E23" s="4">
        <v>2768781</v>
      </c>
      <c r="F23" s="4">
        <v>-56247</v>
      </c>
      <c r="G23" s="4">
        <v>2712533</v>
      </c>
      <c r="H23" s="4">
        <v>1301152</v>
      </c>
      <c r="I23" s="4">
        <v>1514566</v>
      </c>
      <c r="J23" s="4">
        <v>3386</v>
      </c>
      <c r="K23" s="4">
        <v>186268</v>
      </c>
      <c r="L23" s="4">
        <v>2045112</v>
      </c>
      <c r="M23" s="4">
        <v>55591</v>
      </c>
      <c r="N23" s="4">
        <v>72645</v>
      </c>
      <c r="O23" s="4">
        <v>19270</v>
      </c>
      <c r="P23" s="4">
        <v>32942</v>
      </c>
      <c r="Q23" s="4">
        <v>23534</v>
      </c>
      <c r="R23" s="4">
        <v>166382</v>
      </c>
      <c r="S23" s="4">
        <v>40823</v>
      </c>
      <c r="T23" s="4">
        <v>465648</v>
      </c>
      <c r="U23" s="4">
        <v>5194</v>
      </c>
      <c r="V23" s="4">
        <v>17961</v>
      </c>
      <c r="W23" s="4">
        <v>7319</v>
      </c>
      <c r="X23" s="4">
        <v>11423</v>
      </c>
      <c r="Y23" s="4">
        <v>9925</v>
      </c>
      <c r="Z23" s="4">
        <v>25317</v>
      </c>
      <c r="AA23" s="4">
        <v>7154</v>
      </c>
      <c r="AB23" s="4">
        <v>33718</v>
      </c>
      <c r="AC23" s="4">
        <v>2526</v>
      </c>
      <c r="AD23" s="4">
        <v>30283</v>
      </c>
      <c r="AE23" s="4">
        <v>1384</v>
      </c>
      <c r="AF23" s="4">
        <v>10006</v>
      </c>
      <c r="AG23">
        <v>992</v>
      </c>
      <c r="AH23" s="4">
        <v>11176</v>
      </c>
      <c r="AJ23" s="8">
        <v>2</v>
      </c>
      <c r="AK23" s="8">
        <v>0</v>
      </c>
      <c r="AL23" s="8">
        <v>0</v>
      </c>
      <c r="AM23" s="8">
        <v>116</v>
      </c>
      <c r="AN23" s="8">
        <v>333</v>
      </c>
      <c r="AO23" s="8">
        <v>117</v>
      </c>
      <c r="AP23" s="9">
        <v>1391</v>
      </c>
      <c r="AQ23" s="4">
        <v>44313</v>
      </c>
      <c r="AR23" s="4">
        <v>141917</v>
      </c>
      <c r="AS23" s="4">
        <v>1281</v>
      </c>
      <c r="AT23" s="4">
        <v>21811</v>
      </c>
      <c r="AU23" s="4">
        <v>235918</v>
      </c>
      <c r="AV23" s="4">
        <v>2872189</v>
      </c>
      <c r="AW23" s="4">
        <v>2255</v>
      </c>
      <c r="AX23" s="4">
        <v>8105</v>
      </c>
      <c r="AY23" s="4">
        <v>6008</v>
      </c>
      <c r="AZ23" s="4">
        <v>5658</v>
      </c>
      <c r="BA23" s="4">
        <v>6447</v>
      </c>
      <c r="BB23" s="4">
        <v>14138</v>
      </c>
      <c r="BC23">
        <v>657</v>
      </c>
      <c r="BD23" s="4">
        <v>2324</v>
      </c>
      <c r="BE23" s="4">
        <v>41579</v>
      </c>
      <c r="BF23" s="4">
        <v>33457</v>
      </c>
      <c r="BG23" s="4">
        <v>6136</v>
      </c>
      <c r="BH23" s="4">
        <v>27279</v>
      </c>
      <c r="BI23" s="4">
        <v>1647</v>
      </c>
      <c r="BJ23" s="4">
        <v>5596</v>
      </c>
      <c r="BK23" s="4">
        <v>2434</v>
      </c>
      <c r="BL23">
        <v>722</v>
      </c>
      <c r="BM23">
        <v>0</v>
      </c>
      <c r="BN23">
        <v>0</v>
      </c>
      <c r="BO23" s="4">
        <v>2794</v>
      </c>
      <c r="BP23">
        <v>196</v>
      </c>
      <c r="BQ23" s="4">
        <v>55194</v>
      </c>
      <c r="BR23" s="4">
        <v>97852</v>
      </c>
      <c r="BS23" s="4">
        <v>29980</v>
      </c>
      <c r="BT23" s="4">
        <v>98995</v>
      </c>
      <c r="BU23" s="4">
        <v>8654</v>
      </c>
      <c r="BV23" s="4">
        <v>42747</v>
      </c>
      <c r="BW23" s="4">
        <v>15455</v>
      </c>
      <c r="BX23" s="4">
        <v>83948</v>
      </c>
      <c r="BY23" s="4">
        <v>25878</v>
      </c>
      <c r="BZ23" s="4">
        <v>21980</v>
      </c>
      <c r="CA23" s="4">
        <v>19815</v>
      </c>
      <c r="CB23" s="4">
        <v>43435</v>
      </c>
      <c r="CC23" s="4">
        <v>14248</v>
      </c>
      <c r="CD23" s="4">
        <v>6951</v>
      </c>
      <c r="CE23" s="4">
        <v>8196</v>
      </c>
      <c r="CF23">
        <v>788</v>
      </c>
      <c r="CG23" s="4">
        <v>28178</v>
      </c>
      <c r="CH23" s="4">
        <v>73153</v>
      </c>
      <c r="CI23" s="4">
        <v>17323</v>
      </c>
      <c r="CJ23" s="4">
        <v>181303</v>
      </c>
      <c r="CK23" s="4">
        <v>3777</v>
      </c>
      <c r="CL23" s="4">
        <v>1421</v>
      </c>
      <c r="CM23" s="4">
        <v>18838</v>
      </c>
      <c r="CN23" s="4">
        <v>182724</v>
      </c>
      <c r="CO23" s="4">
        <v>16079</v>
      </c>
      <c r="CP23" s="4">
        <v>33214</v>
      </c>
      <c r="CQ23" s="4">
        <v>8913</v>
      </c>
      <c r="CR23" s="4">
        <v>4359</v>
      </c>
      <c r="CS23" s="4">
        <v>1823</v>
      </c>
      <c r="CT23" s="4">
        <v>6195</v>
      </c>
      <c r="CU23" s="4">
        <v>18372</v>
      </c>
      <c r="CV23" s="4">
        <v>36641</v>
      </c>
      <c r="CW23">
        <v>58</v>
      </c>
      <c r="CX23">
        <v>757</v>
      </c>
      <c r="CY23" s="4">
        <v>12963</v>
      </c>
      <c r="CZ23" s="4">
        <v>10919</v>
      </c>
      <c r="DA23" s="4">
        <v>28468</v>
      </c>
      <c r="DB23" s="4">
        <v>386812</v>
      </c>
      <c r="DC23" s="4">
        <v>31797</v>
      </c>
      <c r="DD23" s="4">
        <v>21728</v>
      </c>
      <c r="DE23" s="4">
        <v>26248</v>
      </c>
      <c r="DF23" s="4">
        <v>359383</v>
      </c>
      <c r="DG23" s="4">
        <v>209670</v>
      </c>
      <c r="DH23" s="4">
        <v>941770</v>
      </c>
      <c r="DI23" s="4">
        <v>247648</v>
      </c>
      <c r="DJ23" s="4">
        <v>21545</v>
      </c>
      <c r="DK23" s="4">
        <v>159591</v>
      </c>
      <c r="DL23" s="4">
        <v>43409</v>
      </c>
      <c r="DM23" s="4">
        <v>35159</v>
      </c>
      <c r="DN23" s="4">
        <v>3059</v>
      </c>
      <c r="DO23" s="4">
        <v>210556</v>
      </c>
      <c r="DP23" s="4">
        <v>49401</v>
      </c>
      <c r="DQ23">
        <v>58</v>
      </c>
      <c r="DR23">
        <v>9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 s="4">
        <v>1177</v>
      </c>
      <c r="DZ23">
        <v>27</v>
      </c>
      <c r="EA23" s="4">
        <v>153991</v>
      </c>
      <c r="EB23" s="4">
        <v>17698</v>
      </c>
      <c r="EC23" s="4">
        <v>1694</v>
      </c>
      <c r="ED23" s="4">
        <v>2681</v>
      </c>
      <c r="EF23">
        <v>1</v>
      </c>
      <c r="EG23" s="4">
        <v>3974</v>
      </c>
      <c r="EH23" s="4">
        <v>1983</v>
      </c>
      <c r="EI23" s="4">
        <v>143666</v>
      </c>
      <c r="EJ23" s="4">
        <v>22357</v>
      </c>
      <c r="EK23">
        <v>824</v>
      </c>
      <c r="EL23">
        <v>355</v>
      </c>
      <c r="EM23">
        <v>403</v>
      </c>
      <c r="EN23">
        <v>8</v>
      </c>
      <c r="EO23" s="4">
        <v>141271</v>
      </c>
      <c r="EP23" s="4">
        <v>21981</v>
      </c>
      <c r="EQ23" s="4">
        <v>21569</v>
      </c>
      <c r="ER23">
        <v>451</v>
      </c>
      <c r="ES23" s="4">
        <v>13102</v>
      </c>
      <c r="ET23">
        <v>323</v>
      </c>
    </row>
    <row r="24" spans="1:150">
      <c r="A24" t="s">
        <v>31</v>
      </c>
      <c r="B24" t="s">
        <v>92</v>
      </c>
      <c r="C24" s="4">
        <v>208881</v>
      </c>
      <c r="D24" s="4">
        <v>58023</v>
      </c>
      <c r="E24" s="4">
        <v>2755981</v>
      </c>
      <c r="F24" s="4">
        <v>-143698</v>
      </c>
      <c r="G24" s="4">
        <v>2613084</v>
      </c>
      <c r="H24" s="4">
        <v>1172746</v>
      </c>
      <c r="I24" s="4">
        <v>1527622</v>
      </c>
      <c r="J24" s="4">
        <v>3438</v>
      </c>
      <c r="K24" s="4">
        <v>159847</v>
      </c>
      <c r="L24" s="4">
        <v>1904254</v>
      </c>
      <c r="M24" s="4">
        <v>56394</v>
      </c>
      <c r="N24" s="4">
        <v>80862</v>
      </c>
      <c r="O24" s="4">
        <v>17820</v>
      </c>
      <c r="P24" s="4">
        <v>36475</v>
      </c>
      <c r="Q24" s="4">
        <v>26838</v>
      </c>
      <c r="R24" s="4">
        <v>219196</v>
      </c>
      <c r="S24" s="4">
        <v>39925</v>
      </c>
      <c r="T24" s="4">
        <v>411501</v>
      </c>
      <c r="U24" s="4">
        <v>5569</v>
      </c>
      <c r="V24" s="4">
        <v>35572</v>
      </c>
      <c r="W24" s="4">
        <v>10643</v>
      </c>
      <c r="X24" s="4">
        <v>91043</v>
      </c>
      <c r="Y24" s="4">
        <v>5778</v>
      </c>
      <c r="Z24" s="4">
        <v>13829</v>
      </c>
      <c r="AA24" s="4">
        <v>4638</v>
      </c>
      <c r="AB24" s="4">
        <v>21879</v>
      </c>
      <c r="AC24" s="4">
        <v>3525</v>
      </c>
      <c r="AD24" s="4">
        <v>76785</v>
      </c>
      <c r="AE24" s="4">
        <v>2661</v>
      </c>
      <c r="AF24" s="4">
        <v>17563</v>
      </c>
      <c r="AG24">
        <v>843</v>
      </c>
      <c r="AH24" s="4">
        <v>6512</v>
      </c>
      <c r="AI24" s="8">
        <v>322</v>
      </c>
      <c r="AJ24" s="9">
        <v>1772</v>
      </c>
      <c r="AK24" s="8">
        <v>155</v>
      </c>
      <c r="AL24" s="8">
        <v>242</v>
      </c>
      <c r="AM24" s="8">
        <v>60</v>
      </c>
      <c r="AN24" s="8">
        <v>136</v>
      </c>
      <c r="AO24" s="8">
        <v>174</v>
      </c>
      <c r="AP24" s="8">
        <v>722</v>
      </c>
      <c r="AQ24" s="4">
        <v>44772</v>
      </c>
      <c r="AR24" s="4">
        <v>193901</v>
      </c>
      <c r="AS24" s="4">
        <v>1854</v>
      </c>
      <c r="AT24" s="4">
        <v>24426</v>
      </c>
      <c r="AU24" s="4">
        <v>208881</v>
      </c>
      <c r="AV24" s="4">
        <v>2821106</v>
      </c>
      <c r="AW24" s="4">
        <v>2263</v>
      </c>
      <c r="AX24" s="4">
        <v>5133</v>
      </c>
      <c r="AY24" s="4">
        <v>3278</v>
      </c>
      <c r="AZ24" s="4">
        <v>1975</v>
      </c>
      <c r="BA24" s="4">
        <v>6539</v>
      </c>
      <c r="BB24" s="4">
        <v>7905</v>
      </c>
      <c r="BC24">
        <v>282</v>
      </c>
      <c r="BD24">
        <v>789</v>
      </c>
      <c r="BE24" s="4">
        <v>42237</v>
      </c>
      <c r="BF24" s="4">
        <v>31046</v>
      </c>
      <c r="BG24" s="4">
        <v>4364</v>
      </c>
      <c r="BH24" s="4">
        <v>15975</v>
      </c>
      <c r="BI24">
        <v>231</v>
      </c>
      <c r="BJ24">
        <v>445</v>
      </c>
      <c r="BK24" s="4">
        <v>2089</v>
      </c>
      <c r="BL24">
        <v>522</v>
      </c>
      <c r="BM24">
        <v>0</v>
      </c>
      <c r="BN24">
        <v>0</v>
      </c>
      <c r="BO24" s="4">
        <v>1688</v>
      </c>
      <c r="BP24">
        <v>130</v>
      </c>
      <c r="BQ24" s="4">
        <v>51238</v>
      </c>
      <c r="BR24" s="4">
        <v>64071</v>
      </c>
      <c r="BS24" s="4">
        <v>33052</v>
      </c>
      <c r="BT24" s="4">
        <v>173744</v>
      </c>
      <c r="BU24" s="4">
        <v>7052</v>
      </c>
      <c r="BV24" s="4">
        <v>30046</v>
      </c>
      <c r="BW24" s="4">
        <v>14786</v>
      </c>
      <c r="BX24" s="4">
        <v>96179</v>
      </c>
      <c r="BY24" s="4">
        <v>25722</v>
      </c>
      <c r="BZ24" s="4">
        <v>23672</v>
      </c>
      <c r="CA24" s="4">
        <v>20746</v>
      </c>
      <c r="CB24" s="4">
        <v>57072</v>
      </c>
      <c r="CC24" s="4">
        <v>15757</v>
      </c>
      <c r="CD24" s="4">
        <v>4052</v>
      </c>
      <c r="CE24" s="4">
        <v>7030</v>
      </c>
      <c r="CF24">
        <v>748</v>
      </c>
      <c r="CG24" s="4">
        <v>26012</v>
      </c>
      <c r="CH24" s="4">
        <v>85544</v>
      </c>
      <c r="CI24" s="4">
        <v>15249</v>
      </c>
      <c r="CJ24" s="4">
        <v>147662</v>
      </c>
      <c r="CK24" s="4">
        <v>2128</v>
      </c>
      <c r="CL24" s="4">
        <v>1050</v>
      </c>
      <c r="CM24" s="4">
        <v>15307</v>
      </c>
      <c r="CN24" s="4">
        <v>148712</v>
      </c>
      <c r="CO24" s="4">
        <v>14041</v>
      </c>
      <c r="CP24" s="4">
        <v>21398</v>
      </c>
      <c r="CQ24" s="4">
        <v>10065</v>
      </c>
      <c r="CR24" s="4">
        <v>4460</v>
      </c>
      <c r="CS24">
        <v>525</v>
      </c>
      <c r="CT24" s="4">
        <v>6551</v>
      </c>
      <c r="CU24" s="4">
        <v>15946</v>
      </c>
      <c r="CV24" s="4">
        <v>24908</v>
      </c>
      <c r="CW24">
        <v>58</v>
      </c>
      <c r="CX24">
        <v>70</v>
      </c>
      <c r="CY24" s="4">
        <v>6001</v>
      </c>
      <c r="CZ24" s="4">
        <v>15942</v>
      </c>
      <c r="DA24" s="4">
        <v>26013</v>
      </c>
      <c r="DB24" s="4">
        <v>370117</v>
      </c>
      <c r="DC24" s="4">
        <v>31489</v>
      </c>
      <c r="DD24" s="4">
        <v>23501</v>
      </c>
      <c r="DE24" s="4">
        <v>25148</v>
      </c>
      <c r="DF24" s="4">
        <v>345737</v>
      </c>
      <c r="DG24" s="4">
        <v>183733</v>
      </c>
      <c r="DH24" s="4">
        <v>827008</v>
      </c>
      <c r="DI24" s="4">
        <v>228580</v>
      </c>
      <c r="DJ24" s="4">
        <v>19886</v>
      </c>
      <c r="DK24" s="4">
        <v>142050</v>
      </c>
      <c r="DL24" s="4">
        <v>38638</v>
      </c>
      <c r="DM24" s="4">
        <v>36934</v>
      </c>
      <c r="DN24" s="4">
        <v>3213</v>
      </c>
      <c r="DO24" s="4">
        <v>197463</v>
      </c>
      <c r="DP24" s="4">
        <v>43196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 s="4">
        <v>2222</v>
      </c>
      <c r="DZ24">
        <v>169</v>
      </c>
      <c r="EA24" s="4">
        <v>139660</v>
      </c>
      <c r="EB24" s="4">
        <v>18182</v>
      </c>
      <c r="EC24" s="4">
        <v>5984</v>
      </c>
      <c r="ED24" s="4">
        <v>1719</v>
      </c>
      <c r="EF24">
        <v>1</v>
      </c>
      <c r="EG24" s="4">
        <v>4553</v>
      </c>
      <c r="EH24" s="4">
        <v>2257</v>
      </c>
      <c r="EI24" s="4">
        <v>134292</v>
      </c>
      <c r="EJ24" s="4">
        <v>23623</v>
      </c>
      <c r="EK24" s="4">
        <v>2264</v>
      </c>
      <c r="EL24">
        <v>642</v>
      </c>
      <c r="EM24" s="4">
        <v>1852</v>
      </c>
      <c r="EN24">
        <v>68</v>
      </c>
      <c r="EO24" s="4">
        <v>130630</v>
      </c>
      <c r="EP24" s="4">
        <v>22969</v>
      </c>
      <c r="EQ24" s="4">
        <v>15833</v>
      </c>
      <c r="ER24" s="4">
        <v>1185</v>
      </c>
      <c r="ES24" s="4">
        <v>3680</v>
      </c>
      <c r="ET24">
        <v>42</v>
      </c>
    </row>
    <row r="25" spans="1:150">
      <c r="A25" t="s">
        <v>32</v>
      </c>
      <c r="B25" t="s">
        <v>94</v>
      </c>
      <c r="C25" s="4">
        <v>240838</v>
      </c>
      <c r="D25" s="4">
        <v>71399</v>
      </c>
      <c r="E25" s="4">
        <v>3315114</v>
      </c>
      <c r="F25" s="4">
        <v>-77026</v>
      </c>
      <c r="G25" s="4">
        <v>3244195</v>
      </c>
      <c r="H25" s="4">
        <v>1290042</v>
      </c>
      <c r="I25" s="4">
        <v>2029357</v>
      </c>
      <c r="J25" s="4">
        <v>4727</v>
      </c>
      <c r="K25" s="4">
        <v>196434</v>
      </c>
      <c r="L25" s="4">
        <v>2559680</v>
      </c>
      <c r="M25" s="4">
        <v>60737</v>
      </c>
      <c r="N25" s="4">
        <v>87311</v>
      </c>
      <c r="O25" s="4">
        <v>19220</v>
      </c>
      <c r="P25" s="4">
        <v>54757</v>
      </c>
      <c r="Q25" s="4">
        <v>28615</v>
      </c>
      <c r="R25" s="4">
        <v>256092</v>
      </c>
      <c r="S25" s="4">
        <v>34125</v>
      </c>
      <c r="T25" s="4">
        <v>312350</v>
      </c>
      <c r="U25" s="4">
        <v>4601</v>
      </c>
      <c r="V25" s="4">
        <v>34258</v>
      </c>
      <c r="W25" s="4">
        <v>8566</v>
      </c>
      <c r="X25" s="4">
        <v>29072</v>
      </c>
      <c r="Y25" s="4">
        <v>7426</v>
      </c>
      <c r="Z25" s="4">
        <v>18781</v>
      </c>
      <c r="AA25" s="4">
        <v>7855</v>
      </c>
      <c r="AB25" s="4">
        <v>36331</v>
      </c>
      <c r="AC25" s="4">
        <v>2311</v>
      </c>
      <c r="AD25" s="4">
        <v>24910</v>
      </c>
      <c r="AE25" s="4">
        <v>3394</v>
      </c>
      <c r="AF25" s="4">
        <v>8627</v>
      </c>
      <c r="AG25" s="4">
        <v>2005</v>
      </c>
      <c r="AH25" s="4">
        <v>17893</v>
      </c>
      <c r="AI25" s="8">
        <v>173</v>
      </c>
      <c r="AJ25" s="9">
        <v>1100</v>
      </c>
      <c r="AK25" s="8">
        <v>58</v>
      </c>
      <c r="AL25" s="8">
        <v>4</v>
      </c>
      <c r="AM25" s="8">
        <v>166</v>
      </c>
      <c r="AN25" s="8">
        <v>56</v>
      </c>
      <c r="AO25" s="8">
        <v>58</v>
      </c>
      <c r="AP25" s="8">
        <v>58</v>
      </c>
      <c r="AQ25" s="4">
        <v>48464</v>
      </c>
      <c r="AR25" s="4">
        <v>180251</v>
      </c>
      <c r="AS25" s="4">
        <v>1375</v>
      </c>
      <c r="AT25" s="4">
        <v>25128</v>
      </c>
      <c r="AU25" s="4">
        <v>240838</v>
      </c>
      <c r="AV25" s="4">
        <v>3404600</v>
      </c>
      <c r="AW25" s="4">
        <v>1606</v>
      </c>
      <c r="AX25" s="4">
        <v>4013</v>
      </c>
      <c r="AY25" s="4">
        <v>5676</v>
      </c>
      <c r="AZ25" s="4">
        <v>4281</v>
      </c>
      <c r="BA25" s="4">
        <v>5784</v>
      </c>
      <c r="BB25" s="4">
        <v>6215</v>
      </c>
      <c r="BC25" s="4">
        <v>2032</v>
      </c>
      <c r="BD25" s="4">
        <v>1613</v>
      </c>
      <c r="BE25" s="4">
        <v>32830</v>
      </c>
      <c r="BF25" s="4">
        <v>22267</v>
      </c>
      <c r="BG25" s="4">
        <v>5713</v>
      </c>
      <c r="BH25" s="4">
        <v>16421</v>
      </c>
      <c r="BI25">
        <v>288</v>
      </c>
      <c r="BJ25">
        <v>850</v>
      </c>
      <c r="BK25">
        <v>685</v>
      </c>
      <c r="BL25">
        <v>86</v>
      </c>
      <c r="BM25">
        <v>167</v>
      </c>
      <c r="BN25">
        <v>702</v>
      </c>
      <c r="BO25" s="4">
        <v>5997</v>
      </c>
      <c r="BP25">
        <v>337</v>
      </c>
      <c r="BQ25" s="4">
        <v>48170</v>
      </c>
      <c r="BR25" s="4">
        <v>58039</v>
      </c>
      <c r="BS25" s="4">
        <v>28590</v>
      </c>
      <c r="BT25" s="4">
        <v>107785</v>
      </c>
      <c r="BU25" s="4">
        <v>9286</v>
      </c>
      <c r="BV25" s="4">
        <v>30759</v>
      </c>
      <c r="BW25" s="4">
        <v>14094</v>
      </c>
      <c r="BX25" s="4">
        <v>91247</v>
      </c>
      <c r="BY25" s="4">
        <v>20780</v>
      </c>
      <c r="BZ25" s="4">
        <v>15150</v>
      </c>
      <c r="CA25" s="4">
        <v>16891</v>
      </c>
      <c r="CB25" s="4">
        <v>35682</v>
      </c>
      <c r="CC25" s="4">
        <v>13869</v>
      </c>
      <c r="CD25" s="4">
        <v>3781</v>
      </c>
      <c r="CE25" s="4">
        <v>5859</v>
      </c>
      <c r="CF25" s="4">
        <v>1125</v>
      </c>
      <c r="CG25" s="4">
        <v>22717</v>
      </c>
      <c r="CH25" s="4">
        <v>55738</v>
      </c>
      <c r="CI25" s="4">
        <v>14015</v>
      </c>
      <c r="CJ25" s="4">
        <v>128668</v>
      </c>
      <c r="CK25" s="4">
        <v>2480</v>
      </c>
      <c r="CL25" s="4">
        <v>6853</v>
      </c>
      <c r="CM25" s="4">
        <v>14018</v>
      </c>
      <c r="CN25" s="4">
        <v>135521</v>
      </c>
      <c r="CO25" s="4">
        <v>16340</v>
      </c>
      <c r="CP25" s="4">
        <v>15727</v>
      </c>
      <c r="CQ25" s="4">
        <v>9065</v>
      </c>
      <c r="CR25" s="4">
        <v>5756</v>
      </c>
      <c r="CS25">
        <v>280</v>
      </c>
      <c r="CT25" s="4">
        <v>1053</v>
      </c>
      <c r="CU25" s="4">
        <v>16943</v>
      </c>
      <c r="CV25" s="4">
        <v>21474</v>
      </c>
      <c r="CW25">
        <v>116</v>
      </c>
      <c r="CX25">
        <v>128</v>
      </c>
      <c r="CY25" s="4">
        <v>10656</v>
      </c>
      <c r="CZ25" s="4">
        <v>48273</v>
      </c>
      <c r="DA25" s="4">
        <v>24345</v>
      </c>
      <c r="DB25" s="4">
        <v>351131</v>
      </c>
      <c r="DC25" s="4">
        <v>32846</v>
      </c>
      <c r="DD25" s="4">
        <v>19547</v>
      </c>
      <c r="DE25" s="4">
        <v>24133</v>
      </c>
      <c r="DF25" s="4">
        <v>322549</v>
      </c>
      <c r="DG25" s="4">
        <v>216705</v>
      </c>
      <c r="DH25" s="4">
        <v>967493</v>
      </c>
      <c r="DI25" s="4">
        <v>260943</v>
      </c>
      <c r="DJ25" s="4">
        <v>22702</v>
      </c>
      <c r="DK25" s="4">
        <v>166567</v>
      </c>
      <c r="DL25" s="4">
        <v>45306</v>
      </c>
      <c r="DM25" s="4">
        <v>37166</v>
      </c>
      <c r="DN25" s="4">
        <v>3233</v>
      </c>
      <c r="DO25" s="4">
        <v>225293</v>
      </c>
      <c r="DP25" s="4">
        <v>51243</v>
      </c>
      <c r="DQ25">
        <v>115</v>
      </c>
      <c r="DR25">
        <v>1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 s="4">
        <v>3665</v>
      </c>
      <c r="DZ25">
        <v>124</v>
      </c>
      <c r="EA25" s="4">
        <v>166080</v>
      </c>
      <c r="EB25" s="4">
        <v>26673</v>
      </c>
      <c r="EC25" s="4">
        <v>2659</v>
      </c>
      <c r="ED25">
        <v>537</v>
      </c>
      <c r="EE25">
        <v>0</v>
      </c>
      <c r="EF25">
        <v>0</v>
      </c>
      <c r="EG25" s="4">
        <v>6205</v>
      </c>
      <c r="EH25" s="4">
        <v>2868</v>
      </c>
      <c r="EI25" s="4">
        <v>159146</v>
      </c>
      <c r="EJ25" s="4">
        <v>26408</v>
      </c>
      <c r="EK25">
        <v>288</v>
      </c>
      <c r="EL25">
        <v>102</v>
      </c>
      <c r="EM25">
        <v>345</v>
      </c>
      <c r="EN25">
        <v>6</v>
      </c>
      <c r="EO25" s="4">
        <v>158915</v>
      </c>
      <c r="EP25" s="4">
        <v>26300</v>
      </c>
      <c r="EQ25" s="4">
        <v>15013</v>
      </c>
      <c r="ER25">
        <v>650</v>
      </c>
      <c r="ES25" s="4">
        <v>4308</v>
      </c>
      <c r="ET25">
        <v>136</v>
      </c>
    </row>
    <row r="26" spans="1:150">
      <c r="A26" t="s">
        <v>33</v>
      </c>
      <c r="B26" t="s">
        <v>94</v>
      </c>
      <c r="C26" s="4">
        <v>232122</v>
      </c>
      <c r="D26" s="4">
        <v>96963</v>
      </c>
      <c r="E26" s="4">
        <v>3468474</v>
      </c>
      <c r="F26" s="4">
        <v>-109274</v>
      </c>
      <c r="G26" s="4">
        <v>3359239</v>
      </c>
      <c r="H26" s="4">
        <v>1451261</v>
      </c>
      <c r="I26" s="4">
        <v>2087884</v>
      </c>
      <c r="J26" s="4">
        <v>7703</v>
      </c>
      <c r="K26" s="4">
        <v>182387</v>
      </c>
      <c r="L26" s="4">
        <v>2581338</v>
      </c>
      <c r="M26" s="4">
        <v>64927</v>
      </c>
      <c r="N26" s="4">
        <v>73375</v>
      </c>
      <c r="O26" s="4">
        <v>20907</v>
      </c>
      <c r="P26" s="4">
        <v>47434</v>
      </c>
      <c r="Q26" s="4">
        <v>33958</v>
      </c>
      <c r="R26" s="4">
        <v>318750</v>
      </c>
      <c r="S26" s="4">
        <v>34714</v>
      </c>
      <c r="T26" s="4">
        <v>306260</v>
      </c>
      <c r="U26" s="4">
        <v>5393</v>
      </c>
      <c r="V26" s="4">
        <v>42582</v>
      </c>
      <c r="W26" s="4">
        <v>12845</v>
      </c>
      <c r="X26" s="4">
        <v>49852</v>
      </c>
      <c r="Y26" s="4">
        <v>5551</v>
      </c>
      <c r="Z26" s="4">
        <v>13802</v>
      </c>
      <c r="AA26" s="4">
        <v>9048</v>
      </c>
      <c r="AB26" s="4">
        <v>59573</v>
      </c>
      <c r="AC26" s="4">
        <v>2913</v>
      </c>
      <c r="AD26" s="4">
        <v>29292</v>
      </c>
      <c r="AE26" s="4">
        <v>1491</v>
      </c>
      <c r="AF26" s="4">
        <v>14539</v>
      </c>
      <c r="AG26" s="4">
        <v>1287</v>
      </c>
      <c r="AH26" s="4">
        <v>6692</v>
      </c>
      <c r="AI26" s="8">
        <v>231</v>
      </c>
      <c r="AJ26" s="9">
        <v>1050</v>
      </c>
      <c r="AK26" s="8">
        <v>58</v>
      </c>
      <c r="AL26" s="8">
        <v>402</v>
      </c>
      <c r="AM26" s="8">
        <v>329</v>
      </c>
      <c r="AN26" s="9">
        <v>2891</v>
      </c>
      <c r="AO26" s="8">
        <v>117</v>
      </c>
      <c r="AP26" s="8">
        <v>743</v>
      </c>
      <c r="AQ26" s="4">
        <v>50089</v>
      </c>
      <c r="AR26" s="4">
        <v>196526</v>
      </c>
      <c r="AS26" s="4">
        <v>2030</v>
      </c>
      <c r="AT26" s="4">
        <v>33008</v>
      </c>
      <c r="AU26" s="4">
        <v>232122</v>
      </c>
      <c r="AV26" s="4">
        <v>3525072</v>
      </c>
      <c r="AW26" s="4">
        <v>2831</v>
      </c>
      <c r="AX26" s="4">
        <v>8479</v>
      </c>
      <c r="AY26" s="4">
        <v>5559</v>
      </c>
      <c r="AZ26" s="4">
        <v>3286</v>
      </c>
      <c r="BA26" s="4">
        <v>4065</v>
      </c>
      <c r="BB26" s="4">
        <v>6100</v>
      </c>
      <c r="BC26">
        <v>823</v>
      </c>
      <c r="BD26" s="4">
        <v>3086</v>
      </c>
      <c r="BE26" s="4">
        <v>33218</v>
      </c>
      <c r="BF26" s="4">
        <v>23224</v>
      </c>
      <c r="BG26" s="4">
        <v>4746</v>
      </c>
      <c r="BH26" s="4">
        <v>10711</v>
      </c>
      <c r="BI26">
        <v>174</v>
      </c>
      <c r="BJ26">
        <v>835</v>
      </c>
      <c r="BK26">
        <v>967</v>
      </c>
      <c r="BL26">
        <v>311</v>
      </c>
      <c r="BM26">
        <v>290</v>
      </c>
      <c r="BN26">
        <v>375</v>
      </c>
      <c r="BO26">
        <v>289</v>
      </c>
      <c r="BP26">
        <v>24</v>
      </c>
      <c r="BQ26" s="4">
        <v>44630</v>
      </c>
      <c r="BR26" s="4">
        <v>56517</v>
      </c>
      <c r="BS26" s="4">
        <v>35040</v>
      </c>
      <c r="BT26" s="4">
        <v>146802</v>
      </c>
      <c r="BU26" s="4">
        <v>8610</v>
      </c>
      <c r="BV26" s="4">
        <v>37528</v>
      </c>
      <c r="BW26" s="4">
        <v>14663</v>
      </c>
      <c r="BX26" s="4">
        <v>125763</v>
      </c>
      <c r="BY26" s="4">
        <v>28062</v>
      </c>
      <c r="BZ26" s="4">
        <v>23382</v>
      </c>
      <c r="CA26" s="4">
        <v>24140</v>
      </c>
      <c r="CB26" s="4">
        <v>83966</v>
      </c>
      <c r="CC26" s="4">
        <v>15502</v>
      </c>
      <c r="CD26" s="4">
        <v>3122</v>
      </c>
      <c r="CE26" s="4">
        <v>8825</v>
      </c>
      <c r="CF26" s="4">
        <v>1296</v>
      </c>
      <c r="CG26" s="4">
        <v>30486</v>
      </c>
      <c r="CH26" s="4">
        <v>111767</v>
      </c>
      <c r="CI26" s="4">
        <v>24101</v>
      </c>
      <c r="CJ26" s="4">
        <v>257891</v>
      </c>
      <c r="CK26" s="4">
        <v>2244</v>
      </c>
      <c r="CL26" s="4">
        <v>6360</v>
      </c>
      <c r="CM26" s="4">
        <v>24273</v>
      </c>
      <c r="CN26" s="4">
        <v>264251</v>
      </c>
      <c r="CO26" s="4">
        <v>22408</v>
      </c>
      <c r="CP26" s="4">
        <v>34534</v>
      </c>
      <c r="CQ26" s="4">
        <v>10937</v>
      </c>
      <c r="CR26" s="4">
        <v>5699</v>
      </c>
      <c r="CS26" s="4">
        <v>1635</v>
      </c>
      <c r="CT26" s="4">
        <v>2465</v>
      </c>
      <c r="CU26" s="4">
        <v>23597</v>
      </c>
      <c r="CV26" s="4">
        <v>41392</v>
      </c>
      <c r="CW26">
        <v>58</v>
      </c>
      <c r="CX26">
        <v>59</v>
      </c>
      <c r="CY26" s="4">
        <v>7797</v>
      </c>
      <c r="CZ26" s="4">
        <v>26189</v>
      </c>
      <c r="DA26" s="4">
        <v>33141</v>
      </c>
      <c r="DB26" s="4">
        <v>568140</v>
      </c>
      <c r="DC26" s="4">
        <v>37170</v>
      </c>
      <c r="DD26" s="4">
        <v>24320</v>
      </c>
      <c r="DE26" s="4">
        <v>31948</v>
      </c>
      <c r="DF26" s="4">
        <v>544832</v>
      </c>
      <c r="DG26" s="4">
        <v>200174</v>
      </c>
      <c r="DH26" s="4">
        <v>906429</v>
      </c>
      <c r="DI26" s="4">
        <v>254103</v>
      </c>
      <c r="DJ26" s="4">
        <v>22107</v>
      </c>
      <c r="DK26" s="4">
        <v>161779</v>
      </c>
      <c r="DL26" s="4">
        <v>44004</v>
      </c>
      <c r="DM26" s="4">
        <v>41112</v>
      </c>
      <c r="DN26" s="4">
        <v>3577</v>
      </c>
      <c r="DO26" s="4">
        <v>215390</v>
      </c>
      <c r="DP26" s="4">
        <v>49776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 s="4">
        <v>3550</v>
      </c>
      <c r="DZ26">
        <v>259</v>
      </c>
      <c r="EA26" s="4">
        <v>155350</v>
      </c>
      <c r="EB26" s="4">
        <v>26293</v>
      </c>
      <c r="EC26" s="4">
        <v>1518</v>
      </c>
      <c r="ED26" s="4">
        <v>1491</v>
      </c>
      <c r="EE26">
        <v>0</v>
      </c>
      <c r="EF26">
        <v>0</v>
      </c>
      <c r="EG26" s="4">
        <v>5842</v>
      </c>
      <c r="EH26" s="4">
        <v>3717</v>
      </c>
      <c r="EI26" s="4">
        <v>148043</v>
      </c>
      <c r="EJ26" s="4">
        <v>27690</v>
      </c>
      <c r="EK26">
        <v>915</v>
      </c>
      <c r="EL26">
        <v>560</v>
      </c>
      <c r="EM26">
        <v>512</v>
      </c>
      <c r="EN26">
        <v>5</v>
      </c>
      <c r="EO26" s="4">
        <v>147413</v>
      </c>
      <c r="EP26" s="4">
        <v>27124</v>
      </c>
      <c r="EQ26" s="4">
        <v>21779</v>
      </c>
      <c r="ER26" s="4">
        <v>2477</v>
      </c>
      <c r="ES26" s="4">
        <v>10228</v>
      </c>
      <c r="ET26">
        <v>495</v>
      </c>
    </row>
    <row r="27" spans="1:150">
      <c r="A27" t="s">
        <v>34</v>
      </c>
      <c r="B27" t="s">
        <v>94</v>
      </c>
      <c r="C27" s="4">
        <v>244581</v>
      </c>
      <c r="D27" s="4">
        <v>111881</v>
      </c>
      <c r="E27" s="4">
        <v>3858888</v>
      </c>
      <c r="F27" s="4">
        <v>-68389</v>
      </c>
      <c r="G27" s="4">
        <v>3790498</v>
      </c>
      <c r="H27" s="4">
        <v>1605795</v>
      </c>
      <c r="I27" s="4">
        <v>2357863</v>
      </c>
      <c r="J27" s="4">
        <v>8073</v>
      </c>
      <c r="K27" s="4">
        <v>188131</v>
      </c>
      <c r="L27" s="4">
        <v>2788597</v>
      </c>
      <c r="M27" s="4">
        <v>73516</v>
      </c>
      <c r="N27" s="4">
        <v>121661</v>
      </c>
      <c r="O27" s="4">
        <v>34616</v>
      </c>
      <c r="P27" s="4">
        <v>58727</v>
      </c>
      <c r="Q27" s="4">
        <v>40857</v>
      </c>
      <c r="R27" s="4">
        <v>349688</v>
      </c>
      <c r="S27" s="4">
        <v>42981</v>
      </c>
      <c r="T27" s="4">
        <v>492557</v>
      </c>
      <c r="U27" s="4">
        <v>7096</v>
      </c>
      <c r="V27" s="4">
        <v>54689</v>
      </c>
      <c r="W27" s="4">
        <v>13197</v>
      </c>
      <c r="X27" s="4">
        <v>17112</v>
      </c>
      <c r="Y27" s="4">
        <v>14473</v>
      </c>
      <c r="Z27" s="4">
        <v>28907</v>
      </c>
      <c r="AA27" s="4">
        <v>8265</v>
      </c>
      <c r="AB27" s="4">
        <v>82222</v>
      </c>
      <c r="AC27" s="4">
        <v>3139</v>
      </c>
      <c r="AD27" s="4">
        <v>16315</v>
      </c>
      <c r="AE27" s="4">
        <v>3032</v>
      </c>
      <c r="AF27" s="4">
        <v>61273</v>
      </c>
      <c r="AG27" s="4">
        <v>1538</v>
      </c>
      <c r="AH27" s="4">
        <v>68005</v>
      </c>
      <c r="AI27" s="8">
        <v>709</v>
      </c>
      <c r="AJ27" s="9">
        <v>2404</v>
      </c>
      <c r="AK27" s="8">
        <v>0</v>
      </c>
      <c r="AL27" s="8">
        <v>0</v>
      </c>
      <c r="AN27" s="8">
        <v>218</v>
      </c>
      <c r="AO27" s="8">
        <v>559</v>
      </c>
      <c r="AP27" s="9">
        <v>28177</v>
      </c>
      <c r="AQ27" s="4">
        <v>64814</v>
      </c>
      <c r="AR27" s="4">
        <v>232383</v>
      </c>
      <c r="AS27" s="4">
        <v>2241</v>
      </c>
      <c r="AT27" s="4">
        <v>48024</v>
      </c>
      <c r="AU27" s="4">
        <v>244581</v>
      </c>
      <c r="AV27" s="4">
        <v>3962729</v>
      </c>
      <c r="AW27" s="4">
        <v>2163</v>
      </c>
      <c r="AX27" s="4">
        <v>6123</v>
      </c>
      <c r="AY27" s="4">
        <v>8018</v>
      </c>
      <c r="AZ27" s="4">
        <v>4399</v>
      </c>
      <c r="BA27" s="4">
        <v>6307</v>
      </c>
      <c r="BB27" s="4">
        <v>10522</v>
      </c>
      <c r="BC27">
        <v>773</v>
      </c>
      <c r="BD27" s="4">
        <v>1065</v>
      </c>
      <c r="BE27" s="4">
        <v>41521</v>
      </c>
      <c r="BF27" s="4">
        <v>36009</v>
      </c>
      <c r="BG27" s="4">
        <v>7764</v>
      </c>
      <c r="BH27" s="4">
        <v>25436</v>
      </c>
      <c r="BI27" s="4">
        <v>2885</v>
      </c>
      <c r="BJ27" s="4">
        <v>9237</v>
      </c>
      <c r="BK27" s="4">
        <v>2155</v>
      </c>
      <c r="BL27">
        <v>89</v>
      </c>
      <c r="BM27">
        <v>708</v>
      </c>
      <c r="BN27" s="4">
        <v>2486</v>
      </c>
      <c r="BO27" s="4">
        <v>1629</v>
      </c>
      <c r="BP27">
        <v>17</v>
      </c>
      <c r="BQ27" s="4">
        <v>55234</v>
      </c>
      <c r="BR27" s="4">
        <v>95787</v>
      </c>
      <c r="BS27" s="4">
        <v>35211</v>
      </c>
      <c r="BT27" s="4">
        <v>139528</v>
      </c>
      <c r="BU27" s="4">
        <v>12864</v>
      </c>
      <c r="BV27" s="4">
        <v>71138</v>
      </c>
      <c r="BW27" s="4">
        <v>22332</v>
      </c>
      <c r="BX27" s="4">
        <v>158401</v>
      </c>
      <c r="BY27" s="4">
        <v>36673</v>
      </c>
      <c r="BZ27" s="4">
        <v>37011</v>
      </c>
      <c r="CA27" s="4">
        <v>34092</v>
      </c>
      <c r="CB27" s="4">
        <v>97620</v>
      </c>
      <c r="CC27" s="4">
        <v>20456</v>
      </c>
      <c r="CD27" s="4">
        <v>4757</v>
      </c>
      <c r="CE27" s="4">
        <v>12147</v>
      </c>
      <c r="CF27" s="4">
        <v>2906</v>
      </c>
      <c r="CG27" s="4">
        <v>39934</v>
      </c>
      <c r="CH27" s="4">
        <v>142295</v>
      </c>
      <c r="CI27" s="4">
        <v>24308</v>
      </c>
      <c r="CJ27" s="4">
        <v>303404</v>
      </c>
      <c r="CK27" s="4">
        <v>8690</v>
      </c>
      <c r="CL27" s="4">
        <v>17053</v>
      </c>
      <c r="CM27" s="4">
        <v>25879</v>
      </c>
      <c r="CN27" s="4">
        <v>320458</v>
      </c>
      <c r="CO27" s="4">
        <v>27695</v>
      </c>
      <c r="CP27" s="4">
        <v>39560</v>
      </c>
      <c r="CQ27" s="4">
        <v>14105</v>
      </c>
      <c r="CR27" s="4">
        <v>12289</v>
      </c>
      <c r="CS27" s="4">
        <v>1289</v>
      </c>
      <c r="CT27" s="4">
        <v>11098</v>
      </c>
      <c r="CU27" s="4">
        <v>28393</v>
      </c>
      <c r="CV27" s="4">
        <v>49417</v>
      </c>
      <c r="CW27">
        <v>115</v>
      </c>
      <c r="CX27" s="4">
        <v>4072</v>
      </c>
      <c r="CY27" s="4">
        <v>12995</v>
      </c>
      <c r="CZ27" s="4">
        <v>45860</v>
      </c>
      <c r="DA27" s="4">
        <v>40107</v>
      </c>
      <c r="DB27" s="4">
        <v>719607</v>
      </c>
      <c r="DC27" s="4">
        <v>47474</v>
      </c>
      <c r="DD27" s="4">
        <v>38117</v>
      </c>
      <c r="DE27" s="4">
        <v>37302</v>
      </c>
      <c r="DF27" s="4">
        <v>664643</v>
      </c>
      <c r="DG27" s="4">
        <v>207280</v>
      </c>
      <c r="DH27" s="4">
        <v>941152</v>
      </c>
      <c r="DI27" s="4">
        <v>280734</v>
      </c>
      <c r="DJ27" s="4">
        <v>24424</v>
      </c>
      <c r="DK27" s="4">
        <v>153018</v>
      </c>
      <c r="DL27" s="4">
        <v>41621</v>
      </c>
      <c r="DM27" s="4">
        <v>46712</v>
      </c>
      <c r="DN27" s="4">
        <v>4064</v>
      </c>
      <c r="DO27" s="4">
        <v>231719</v>
      </c>
      <c r="DP27" s="4">
        <v>49991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 s="4">
        <v>6263</v>
      </c>
      <c r="DZ27">
        <v>492</v>
      </c>
      <c r="EA27" s="4">
        <v>163542</v>
      </c>
      <c r="EB27" s="4">
        <v>31029</v>
      </c>
      <c r="EC27" s="4">
        <v>8342</v>
      </c>
      <c r="ED27" s="4">
        <v>6117</v>
      </c>
      <c r="EE27">
        <v>0</v>
      </c>
      <c r="EF27">
        <v>0</v>
      </c>
      <c r="EG27" s="4">
        <v>7529</v>
      </c>
      <c r="EH27" s="4">
        <v>3783</v>
      </c>
      <c r="EI27" s="4">
        <v>159290</v>
      </c>
      <c r="EJ27" s="4">
        <v>36223</v>
      </c>
      <c r="EK27" s="4">
        <v>5394</v>
      </c>
      <c r="EL27" s="4">
        <v>4194</v>
      </c>
      <c r="EM27" s="4">
        <v>1036</v>
      </c>
      <c r="EN27">
        <v>15</v>
      </c>
      <c r="EO27" s="4">
        <v>153661</v>
      </c>
      <c r="EP27" s="4">
        <v>32013</v>
      </c>
      <c r="EQ27" s="4">
        <v>31138</v>
      </c>
      <c r="ER27" s="4">
        <v>1505</v>
      </c>
      <c r="ES27" s="4">
        <v>9202</v>
      </c>
      <c r="ET27">
        <v>383</v>
      </c>
    </row>
    <row r="28" spans="1:150">
      <c r="A28" t="s">
        <v>35</v>
      </c>
      <c r="B28" t="s">
        <v>94</v>
      </c>
      <c r="C28" s="4">
        <v>235946</v>
      </c>
      <c r="D28" s="4">
        <v>92993</v>
      </c>
      <c r="E28" s="4">
        <v>3987647</v>
      </c>
      <c r="F28" s="4">
        <v>-97531</v>
      </c>
      <c r="G28" s="4">
        <v>3890115</v>
      </c>
      <c r="H28" s="4">
        <v>1496005</v>
      </c>
      <c r="I28" s="4">
        <v>2488975</v>
      </c>
      <c r="J28" s="4">
        <v>7826</v>
      </c>
      <c r="K28" s="4">
        <v>193079</v>
      </c>
      <c r="L28" s="4">
        <v>3071598</v>
      </c>
      <c r="M28" s="4">
        <v>64836</v>
      </c>
      <c r="N28" s="4">
        <v>102072</v>
      </c>
      <c r="O28" s="4">
        <v>20220</v>
      </c>
      <c r="P28" s="4">
        <v>38246</v>
      </c>
      <c r="Q28" s="4">
        <v>36371</v>
      </c>
      <c r="R28" s="4">
        <v>381793</v>
      </c>
      <c r="S28" s="4">
        <v>30810</v>
      </c>
      <c r="T28" s="4">
        <v>340913</v>
      </c>
      <c r="U28" s="4">
        <v>7335</v>
      </c>
      <c r="V28" s="4">
        <v>37122</v>
      </c>
      <c r="W28" s="4">
        <v>5962</v>
      </c>
      <c r="X28" s="4">
        <v>13134</v>
      </c>
      <c r="Y28" s="4">
        <v>7485</v>
      </c>
      <c r="Z28" s="4">
        <v>17596</v>
      </c>
      <c r="AA28" s="4">
        <v>6918</v>
      </c>
      <c r="AB28" s="4">
        <v>49223</v>
      </c>
      <c r="AC28" s="4">
        <v>2595</v>
      </c>
      <c r="AD28" s="4">
        <v>20549</v>
      </c>
      <c r="AE28" s="4">
        <v>2646</v>
      </c>
      <c r="AF28" s="4">
        <v>22382</v>
      </c>
      <c r="AG28" s="4">
        <v>1323</v>
      </c>
      <c r="AH28" s="4">
        <v>33289</v>
      </c>
      <c r="AI28" s="8">
        <v>59</v>
      </c>
      <c r="AJ28" s="8">
        <v>613</v>
      </c>
      <c r="AK28" s="8">
        <v>0</v>
      </c>
      <c r="AL28" s="8">
        <v>0</v>
      </c>
      <c r="AM28" s="8">
        <v>0</v>
      </c>
      <c r="AN28" s="8">
        <v>0</v>
      </c>
      <c r="AO28" s="8">
        <v>290</v>
      </c>
      <c r="AP28" s="9">
        <v>2538</v>
      </c>
      <c r="AQ28" s="4">
        <v>54012</v>
      </c>
      <c r="AR28" s="4">
        <v>201990</v>
      </c>
      <c r="AS28" s="4">
        <v>1410</v>
      </c>
      <c r="AT28" s="4">
        <v>36230</v>
      </c>
      <c r="AU28" s="4">
        <v>235946</v>
      </c>
      <c r="AV28" s="4">
        <v>4074644</v>
      </c>
      <c r="AW28" s="4">
        <v>4317</v>
      </c>
      <c r="AX28" s="4">
        <v>14036</v>
      </c>
      <c r="AY28" s="4">
        <v>10946</v>
      </c>
      <c r="AZ28" s="4">
        <v>4903</v>
      </c>
      <c r="BA28" s="4">
        <v>5146</v>
      </c>
      <c r="BB28" s="4">
        <v>9727</v>
      </c>
      <c r="BC28">
        <v>626</v>
      </c>
      <c r="BD28" s="4">
        <v>1834</v>
      </c>
      <c r="BE28" s="4">
        <v>32393</v>
      </c>
      <c r="BF28" s="4">
        <v>30083</v>
      </c>
      <c r="BG28" s="4">
        <v>5258</v>
      </c>
      <c r="BH28" s="4">
        <v>18158</v>
      </c>
      <c r="BI28">
        <v>224</v>
      </c>
      <c r="BJ28" s="4">
        <v>1022</v>
      </c>
      <c r="BK28" s="4">
        <v>2238</v>
      </c>
      <c r="BL28">
        <v>284</v>
      </c>
      <c r="BM28">
        <v>116</v>
      </c>
      <c r="BN28">
        <v>442</v>
      </c>
      <c r="BO28" s="4">
        <v>2970</v>
      </c>
      <c r="BP28">
        <v>542</v>
      </c>
      <c r="BQ28" s="4">
        <v>46988</v>
      </c>
      <c r="BR28" s="4">
        <v>81767</v>
      </c>
      <c r="BS28" s="4">
        <v>33416</v>
      </c>
      <c r="BT28" s="4">
        <v>148829</v>
      </c>
      <c r="BU28" s="4">
        <v>9836</v>
      </c>
      <c r="BV28" s="4">
        <v>51297</v>
      </c>
      <c r="BW28" s="4">
        <v>9276</v>
      </c>
      <c r="BX28" s="4">
        <v>71388</v>
      </c>
      <c r="BY28" s="4">
        <v>31212</v>
      </c>
      <c r="BZ28" s="4">
        <v>19654</v>
      </c>
      <c r="CA28" s="4">
        <v>25452</v>
      </c>
      <c r="CB28" s="4">
        <v>75868</v>
      </c>
      <c r="CC28" s="4">
        <v>20768</v>
      </c>
      <c r="CD28" s="4">
        <v>6595</v>
      </c>
      <c r="CE28" s="4">
        <v>10411</v>
      </c>
      <c r="CF28" s="4">
        <v>1781</v>
      </c>
      <c r="CG28" s="4">
        <v>33458</v>
      </c>
      <c r="CH28" s="4">
        <v>103898</v>
      </c>
      <c r="CI28" s="4">
        <v>28165</v>
      </c>
      <c r="CJ28" s="4">
        <v>288638</v>
      </c>
      <c r="CK28" s="4">
        <v>4958</v>
      </c>
      <c r="CL28" s="4">
        <v>14595</v>
      </c>
      <c r="CM28" s="4">
        <v>28222</v>
      </c>
      <c r="CN28" s="4">
        <v>303234</v>
      </c>
      <c r="CO28" s="4">
        <v>20841</v>
      </c>
      <c r="CP28" s="4">
        <v>21336</v>
      </c>
      <c r="CQ28" s="4">
        <v>10861</v>
      </c>
      <c r="CR28" s="4">
        <v>4755</v>
      </c>
      <c r="CS28">
        <v>385</v>
      </c>
      <c r="CT28">
        <v>696</v>
      </c>
      <c r="CU28" s="4">
        <v>21469</v>
      </c>
      <c r="CV28" s="4">
        <v>26166</v>
      </c>
      <c r="CW28">
        <v>115</v>
      </c>
      <c r="CX28">
        <v>629</v>
      </c>
      <c r="CY28" s="4">
        <v>6417</v>
      </c>
      <c r="CZ28" s="4">
        <v>17133</v>
      </c>
      <c r="DA28" s="4">
        <v>33516</v>
      </c>
      <c r="DB28" s="4">
        <v>521918</v>
      </c>
      <c r="DC28" s="4">
        <v>43644</v>
      </c>
      <c r="DD28" s="4">
        <v>24065</v>
      </c>
      <c r="DE28" s="4">
        <v>34907</v>
      </c>
      <c r="DF28" s="4">
        <v>519299</v>
      </c>
      <c r="DG28" s="4">
        <v>201038</v>
      </c>
      <c r="DH28" s="4">
        <v>976706</v>
      </c>
      <c r="DI28" s="4">
        <v>279485</v>
      </c>
      <c r="DJ28" s="4">
        <v>24315</v>
      </c>
      <c r="DK28" s="4">
        <v>199997</v>
      </c>
      <c r="DL28" s="4">
        <v>54399</v>
      </c>
      <c r="DM28" s="4">
        <v>45724</v>
      </c>
      <c r="DN28" s="4">
        <v>3978</v>
      </c>
      <c r="DO28" s="4">
        <v>230971</v>
      </c>
      <c r="DP28" s="4">
        <v>57276</v>
      </c>
      <c r="DQ28">
        <v>565</v>
      </c>
      <c r="DR28">
        <v>53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 s="4">
        <v>5565</v>
      </c>
      <c r="DZ28">
        <v>532</v>
      </c>
      <c r="EA28" s="4">
        <v>172954</v>
      </c>
      <c r="EB28" s="4">
        <v>31180</v>
      </c>
      <c r="EC28" s="4">
        <v>4025</v>
      </c>
      <c r="ED28" s="4">
        <v>2260</v>
      </c>
      <c r="EE28">
        <v>0</v>
      </c>
      <c r="EF28">
        <v>0</v>
      </c>
      <c r="EG28" s="4">
        <v>5746</v>
      </c>
      <c r="EH28" s="4">
        <v>2555</v>
      </c>
      <c r="EI28" s="4">
        <v>169289</v>
      </c>
      <c r="EJ28" s="4">
        <v>29592</v>
      </c>
      <c r="EK28">
        <v>744</v>
      </c>
      <c r="EL28">
        <v>212</v>
      </c>
      <c r="EM28">
        <v>518</v>
      </c>
      <c r="EN28">
        <v>8</v>
      </c>
      <c r="EO28" s="4">
        <v>168373</v>
      </c>
      <c r="EP28" s="4">
        <v>29371</v>
      </c>
      <c r="EQ28" s="4">
        <v>18372</v>
      </c>
      <c r="ER28" s="4">
        <v>1238</v>
      </c>
      <c r="ES28" s="4">
        <v>8561</v>
      </c>
      <c r="ET28">
        <v>487</v>
      </c>
    </row>
    <row r="29" spans="1:150">
      <c r="A29" t="s">
        <v>36</v>
      </c>
      <c r="B29" t="s">
        <v>94</v>
      </c>
      <c r="C29" s="4">
        <v>218860</v>
      </c>
      <c r="D29" s="4">
        <v>87615</v>
      </c>
      <c r="E29" s="4">
        <v>3894485</v>
      </c>
      <c r="F29" s="4">
        <v>-73897</v>
      </c>
      <c r="G29" s="4">
        <v>3820588</v>
      </c>
      <c r="H29" s="4">
        <v>1365447</v>
      </c>
      <c r="I29" s="4">
        <v>2525165</v>
      </c>
      <c r="J29" s="4">
        <v>8646</v>
      </c>
      <c r="K29" s="4">
        <v>166719</v>
      </c>
      <c r="L29" s="4">
        <v>2790934</v>
      </c>
      <c r="M29" s="4">
        <v>60377</v>
      </c>
      <c r="N29" s="4">
        <v>141563</v>
      </c>
      <c r="O29" s="4">
        <v>27428</v>
      </c>
      <c r="P29" s="4">
        <v>63886</v>
      </c>
      <c r="Q29" s="4">
        <v>30363</v>
      </c>
      <c r="R29" s="4">
        <v>302686</v>
      </c>
      <c r="S29" s="4">
        <v>28616</v>
      </c>
      <c r="T29" s="4">
        <v>453010</v>
      </c>
      <c r="U29" s="4">
        <v>6551</v>
      </c>
      <c r="V29" s="4">
        <v>22528</v>
      </c>
      <c r="W29" s="4">
        <v>19143</v>
      </c>
      <c r="X29" s="4">
        <v>45760</v>
      </c>
      <c r="Y29" s="4">
        <v>6784</v>
      </c>
      <c r="Z29" s="4">
        <v>15364</v>
      </c>
      <c r="AA29" s="4">
        <v>4324</v>
      </c>
      <c r="AB29" s="4">
        <v>36380</v>
      </c>
      <c r="AC29" s="4">
        <v>2242</v>
      </c>
      <c r="AD29" s="4">
        <v>26870</v>
      </c>
      <c r="AE29" s="4">
        <v>1592</v>
      </c>
      <c r="AF29" s="4">
        <v>8415</v>
      </c>
      <c r="AG29" s="4">
        <v>1806</v>
      </c>
      <c r="AH29" s="4">
        <v>5534</v>
      </c>
      <c r="AI29" s="8">
        <v>116</v>
      </c>
      <c r="AJ29" s="9">
        <v>1043</v>
      </c>
      <c r="AK29" s="8">
        <v>155</v>
      </c>
      <c r="AL29" s="9">
        <v>1532</v>
      </c>
      <c r="AM29" s="8">
        <v>59</v>
      </c>
      <c r="AN29" s="8">
        <v>624</v>
      </c>
      <c r="AO29" s="8">
        <v>181</v>
      </c>
      <c r="AP29" s="9">
        <v>1525</v>
      </c>
      <c r="AQ29" s="4">
        <v>56850</v>
      </c>
      <c r="AR29" s="4">
        <v>215209</v>
      </c>
      <c r="AS29">
        <v>784</v>
      </c>
      <c r="AT29" s="4">
        <v>20296</v>
      </c>
      <c r="AU29" s="4">
        <v>218860</v>
      </c>
      <c r="AV29" s="4">
        <v>3965720</v>
      </c>
      <c r="AW29" s="4">
        <v>2403</v>
      </c>
      <c r="AX29" s="4">
        <v>3542</v>
      </c>
      <c r="AY29" s="4">
        <v>5412</v>
      </c>
      <c r="AZ29" s="4">
        <v>2715</v>
      </c>
      <c r="BA29" s="4">
        <v>3401</v>
      </c>
      <c r="BB29" s="4">
        <v>9967</v>
      </c>
      <c r="BC29">
        <v>217</v>
      </c>
      <c r="BD29">
        <v>430</v>
      </c>
      <c r="BE29" s="4">
        <v>28678</v>
      </c>
      <c r="BF29" s="4">
        <v>31680</v>
      </c>
      <c r="BG29" s="4">
        <v>3529</v>
      </c>
      <c r="BH29" s="4">
        <v>12340</v>
      </c>
      <c r="BI29" s="4">
        <v>2015</v>
      </c>
      <c r="BJ29" s="4">
        <v>8177</v>
      </c>
      <c r="BK29">
        <v>684</v>
      </c>
      <c r="BL29">
        <v>121</v>
      </c>
      <c r="BM29">
        <v>116</v>
      </c>
      <c r="BN29">
        <v>894</v>
      </c>
      <c r="BO29" s="4">
        <v>1629</v>
      </c>
      <c r="BP29">
        <v>169</v>
      </c>
      <c r="BQ29" s="4">
        <v>38766</v>
      </c>
      <c r="BR29" s="4">
        <v>70380</v>
      </c>
      <c r="BS29" s="4">
        <v>36608</v>
      </c>
      <c r="BT29" s="4">
        <v>106769</v>
      </c>
      <c r="BU29" s="4">
        <v>7714</v>
      </c>
      <c r="BV29" s="4">
        <v>32873</v>
      </c>
      <c r="BW29" s="4">
        <v>12585</v>
      </c>
      <c r="BX29" s="4">
        <v>81689</v>
      </c>
      <c r="BY29" s="4">
        <v>26262</v>
      </c>
      <c r="BZ29" s="4">
        <v>18108</v>
      </c>
      <c r="CA29" s="4">
        <v>22017</v>
      </c>
      <c r="CB29" s="4">
        <v>56682</v>
      </c>
      <c r="CC29" s="4">
        <v>15011</v>
      </c>
      <c r="CD29" s="4">
        <v>6272</v>
      </c>
      <c r="CE29" s="4">
        <v>5519</v>
      </c>
      <c r="CF29">
        <v>933</v>
      </c>
      <c r="CG29" s="4">
        <v>30033</v>
      </c>
      <c r="CH29" s="4">
        <v>81994</v>
      </c>
      <c r="CI29" s="4">
        <v>17806</v>
      </c>
      <c r="CJ29" s="4">
        <v>201801</v>
      </c>
      <c r="CK29" s="4">
        <v>2694</v>
      </c>
      <c r="CL29" s="4">
        <v>2795</v>
      </c>
      <c r="CM29" s="4">
        <v>17922</v>
      </c>
      <c r="CN29" s="4">
        <v>204596</v>
      </c>
      <c r="CO29" s="4">
        <v>18206</v>
      </c>
      <c r="CP29" s="4">
        <v>22256</v>
      </c>
      <c r="CQ29" s="4">
        <v>13376</v>
      </c>
      <c r="CR29" s="4">
        <v>9383</v>
      </c>
      <c r="CS29">
        <v>344</v>
      </c>
      <c r="CT29" s="4">
        <v>1409</v>
      </c>
      <c r="CU29" s="4">
        <v>19861</v>
      </c>
      <c r="CV29" s="4">
        <v>31666</v>
      </c>
      <c r="CW29">
        <v>0</v>
      </c>
      <c r="CX29">
        <v>0</v>
      </c>
      <c r="CY29" s="4">
        <v>11755</v>
      </c>
      <c r="CZ29" s="4">
        <v>59361</v>
      </c>
      <c r="DA29" s="4">
        <v>30034</v>
      </c>
      <c r="DB29" s="4">
        <v>458059</v>
      </c>
      <c r="DC29" s="4">
        <v>41587</v>
      </c>
      <c r="DD29" s="4">
        <v>22555</v>
      </c>
      <c r="DE29" s="4">
        <v>30098</v>
      </c>
      <c r="DF29" s="4">
        <v>441953</v>
      </c>
      <c r="DG29" s="4">
        <v>188763</v>
      </c>
      <c r="DH29" s="4">
        <v>923494</v>
      </c>
      <c r="DI29" s="4">
        <v>263731</v>
      </c>
      <c r="DJ29" s="4">
        <v>22945</v>
      </c>
      <c r="DK29" s="4">
        <v>177320</v>
      </c>
      <c r="DL29" s="4">
        <v>48231</v>
      </c>
      <c r="DM29" s="4">
        <v>52093</v>
      </c>
      <c r="DN29" s="4">
        <v>4532</v>
      </c>
      <c r="DO29" s="4">
        <v>215559</v>
      </c>
      <c r="DP29" s="4">
        <v>53236</v>
      </c>
      <c r="DQ29">
        <v>116</v>
      </c>
      <c r="DR29">
        <v>1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 s="4">
        <v>2785</v>
      </c>
      <c r="DZ29">
        <v>301</v>
      </c>
      <c r="EA29" s="4">
        <v>153380</v>
      </c>
      <c r="EB29" s="4">
        <v>28605</v>
      </c>
      <c r="EC29" s="4">
        <v>7674</v>
      </c>
      <c r="ED29" s="4">
        <v>3915</v>
      </c>
      <c r="EE29">
        <v>0</v>
      </c>
      <c r="EF29">
        <v>0</v>
      </c>
      <c r="EG29" s="4">
        <v>9156</v>
      </c>
      <c r="EH29" s="4">
        <v>4926</v>
      </c>
      <c r="EI29" s="4">
        <v>154902</v>
      </c>
      <c r="EJ29" s="4">
        <v>30041</v>
      </c>
      <c r="EK29" s="4">
        <v>4654</v>
      </c>
      <c r="EL29" s="4">
        <v>1046</v>
      </c>
      <c r="EM29" s="4">
        <v>2076</v>
      </c>
      <c r="EN29">
        <v>21</v>
      </c>
      <c r="EO29" s="4">
        <v>149074</v>
      </c>
      <c r="EP29" s="4">
        <v>28975</v>
      </c>
      <c r="EQ29" s="4">
        <v>16420</v>
      </c>
      <c r="ER29" s="4">
        <v>1093</v>
      </c>
      <c r="ES29" s="4">
        <v>7338</v>
      </c>
      <c r="ET29">
        <v>522</v>
      </c>
    </row>
    <row r="30" spans="1:150">
      <c r="A30" t="s">
        <v>37</v>
      </c>
      <c r="B30" t="s">
        <v>94</v>
      </c>
      <c r="C30" s="4">
        <v>236511</v>
      </c>
      <c r="D30" s="4">
        <v>105929</v>
      </c>
      <c r="E30" s="4">
        <v>4483956</v>
      </c>
      <c r="F30" s="4">
        <v>-110013</v>
      </c>
      <c r="G30" s="4">
        <v>4373943</v>
      </c>
      <c r="H30" s="4">
        <v>1480134</v>
      </c>
      <c r="I30" s="4">
        <v>2970333</v>
      </c>
      <c r="J30" s="4">
        <v>13634</v>
      </c>
      <c r="K30" s="4">
        <v>195649</v>
      </c>
      <c r="L30" s="4">
        <v>3411757</v>
      </c>
      <c r="M30" s="4">
        <v>68284</v>
      </c>
      <c r="N30" s="4">
        <v>73270</v>
      </c>
      <c r="O30" s="4">
        <v>30984</v>
      </c>
      <c r="P30" s="4">
        <v>100827</v>
      </c>
      <c r="Q30" s="4">
        <v>31217</v>
      </c>
      <c r="R30" s="4">
        <v>341389</v>
      </c>
      <c r="S30" s="4">
        <v>25556</v>
      </c>
      <c r="T30" s="4">
        <v>361926</v>
      </c>
      <c r="U30" s="4">
        <v>3364</v>
      </c>
      <c r="V30" s="4">
        <v>22122</v>
      </c>
      <c r="W30" s="4">
        <v>12303</v>
      </c>
      <c r="X30" s="4">
        <v>44403</v>
      </c>
      <c r="Y30" s="4">
        <v>11896</v>
      </c>
      <c r="Z30" s="4">
        <v>22759</v>
      </c>
      <c r="AA30" s="4">
        <v>9990</v>
      </c>
      <c r="AB30" s="4">
        <v>68812</v>
      </c>
      <c r="AC30" s="4">
        <v>2823</v>
      </c>
      <c r="AD30" s="4">
        <v>26700</v>
      </c>
      <c r="AE30" s="4">
        <v>6121</v>
      </c>
      <c r="AF30" s="4">
        <v>53586</v>
      </c>
      <c r="AG30" s="4">
        <v>5360</v>
      </c>
      <c r="AH30" s="4">
        <v>15151</v>
      </c>
      <c r="AI30" s="8">
        <v>284</v>
      </c>
      <c r="AJ30" s="8">
        <v>525</v>
      </c>
      <c r="AK30" s="8">
        <v>58</v>
      </c>
      <c r="AL30" s="8">
        <v>0</v>
      </c>
      <c r="AM30" s="8">
        <v>116</v>
      </c>
      <c r="AN30" s="9">
        <v>1108</v>
      </c>
      <c r="AO30" s="8">
        <v>220</v>
      </c>
      <c r="AP30" s="9">
        <v>5084</v>
      </c>
      <c r="AQ30" s="4">
        <v>58567</v>
      </c>
      <c r="AR30" s="4">
        <v>190755</v>
      </c>
      <c r="AS30" s="4">
        <v>1345</v>
      </c>
      <c r="AT30" s="4">
        <v>16139</v>
      </c>
      <c r="AU30" s="4">
        <v>236511</v>
      </c>
      <c r="AV30" s="4">
        <v>4540408</v>
      </c>
      <c r="AW30" s="4">
        <v>1524</v>
      </c>
      <c r="AX30" s="4">
        <v>4826</v>
      </c>
      <c r="AY30" s="4">
        <v>7574</v>
      </c>
      <c r="AZ30" s="4">
        <v>3332</v>
      </c>
      <c r="BA30" s="4">
        <v>5083</v>
      </c>
      <c r="BB30" s="4">
        <v>4600</v>
      </c>
      <c r="BC30">
        <v>513</v>
      </c>
      <c r="BD30" s="4">
        <v>1521</v>
      </c>
      <c r="BE30" s="4">
        <v>28609</v>
      </c>
      <c r="BF30" s="4">
        <v>28260</v>
      </c>
      <c r="BG30" s="4">
        <v>6526</v>
      </c>
      <c r="BH30" s="4">
        <v>21125</v>
      </c>
      <c r="BI30">
        <v>231</v>
      </c>
      <c r="BJ30">
        <v>903</v>
      </c>
      <c r="BK30">
        <v>998</v>
      </c>
      <c r="BL30">
        <v>601</v>
      </c>
      <c r="BM30">
        <v>173</v>
      </c>
      <c r="BN30">
        <v>774</v>
      </c>
      <c r="BO30" s="4">
        <v>1514</v>
      </c>
      <c r="BP30">
        <v>0</v>
      </c>
      <c r="BQ30" s="4">
        <v>40343</v>
      </c>
      <c r="BR30" s="4">
        <v>66146</v>
      </c>
      <c r="BS30" s="4">
        <v>38676</v>
      </c>
      <c r="BT30" s="4">
        <v>131546</v>
      </c>
      <c r="BU30" s="4">
        <v>9889</v>
      </c>
      <c r="BV30" s="4">
        <v>21533</v>
      </c>
      <c r="BW30" s="4">
        <v>17242</v>
      </c>
      <c r="BX30" s="4">
        <v>80915</v>
      </c>
      <c r="BY30" s="4">
        <v>37536</v>
      </c>
      <c r="BZ30" s="4">
        <v>30426</v>
      </c>
      <c r="CA30" s="4">
        <v>31595</v>
      </c>
      <c r="CB30" s="4">
        <v>76438</v>
      </c>
      <c r="CC30" s="4">
        <v>24469</v>
      </c>
      <c r="CD30" s="4">
        <v>6059</v>
      </c>
      <c r="CE30" s="4">
        <v>10254</v>
      </c>
      <c r="CF30">
        <v>959</v>
      </c>
      <c r="CG30" s="4">
        <v>39186</v>
      </c>
      <c r="CH30" s="4">
        <v>113881</v>
      </c>
      <c r="CI30" s="4">
        <v>27507</v>
      </c>
      <c r="CJ30" s="4">
        <v>287333</v>
      </c>
      <c r="CK30" s="4">
        <v>3909</v>
      </c>
      <c r="CL30" s="4">
        <v>4044</v>
      </c>
      <c r="CM30" s="4">
        <v>27623</v>
      </c>
      <c r="CN30" s="4">
        <v>291377</v>
      </c>
      <c r="CO30" s="4">
        <v>25041</v>
      </c>
      <c r="CP30" s="4">
        <v>26655</v>
      </c>
      <c r="CQ30" s="4">
        <v>14915</v>
      </c>
      <c r="CR30" s="4">
        <v>6000</v>
      </c>
      <c r="CS30" s="4">
        <v>2284</v>
      </c>
      <c r="CT30" s="4">
        <v>10755</v>
      </c>
      <c r="CU30" s="4">
        <v>26106</v>
      </c>
      <c r="CV30" s="4">
        <v>43291</v>
      </c>
      <c r="CW30">
        <v>58</v>
      </c>
      <c r="CX30">
        <v>462</v>
      </c>
      <c r="CY30" s="4">
        <v>9095</v>
      </c>
      <c r="CZ30" s="4">
        <v>43725</v>
      </c>
      <c r="DA30" s="4">
        <v>39187</v>
      </c>
      <c r="DB30" s="4">
        <v>573084</v>
      </c>
      <c r="DC30" s="4">
        <v>51414</v>
      </c>
      <c r="DD30" s="4">
        <v>36556</v>
      </c>
      <c r="DE30" s="4">
        <v>37558</v>
      </c>
      <c r="DF30" s="4">
        <v>536306</v>
      </c>
      <c r="DG30" s="4">
        <v>198952</v>
      </c>
      <c r="DH30" s="4">
        <v>943829</v>
      </c>
      <c r="DI30" s="4">
        <v>292044</v>
      </c>
      <c r="DJ30" s="4">
        <v>25408</v>
      </c>
      <c r="DK30" s="4">
        <v>172907</v>
      </c>
      <c r="DL30" s="4">
        <v>47031</v>
      </c>
      <c r="DM30" s="4">
        <v>44146</v>
      </c>
      <c r="DN30" s="4">
        <v>3841</v>
      </c>
      <c r="DO30" s="4">
        <v>230707</v>
      </c>
      <c r="DP30" s="4">
        <v>52604</v>
      </c>
      <c r="DQ30" s="4">
        <v>1396</v>
      </c>
      <c r="DR30">
        <v>106</v>
      </c>
      <c r="DS30">
        <v>58</v>
      </c>
      <c r="DT30">
        <v>1</v>
      </c>
      <c r="DU30">
        <v>0</v>
      </c>
      <c r="DV30">
        <v>0</v>
      </c>
      <c r="DW30">
        <v>0</v>
      </c>
      <c r="DX30">
        <v>0</v>
      </c>
      <c r="DY30" s="4">
        <v>3521</v>
      </c>
      <c r="DZ30">
        <v>303</v>
      </c>
      <c r="EA30" s="4">
        <v>172632</v>
      </c>
      <c r="EB30" s="4">
        <v>39968</v>
      </c>
      <c r="EC30" s="4">
        <v>4568</v>
      </c>
      <c r="ED30" s="4">
        <v>3344</v>
      </c>
      <c r="EE30">
        <v>0</v>
      </c>
      <c r="EF30">
        <v>0</v>
      </c>
      <c r="EG30" s="4">
        <v>5607</v>
      </c>
      <c r="EH30" s="4">
        <v>2564</v>
      </c>
      <c r="EI30" s="4">
        <v>163563</v>
      </c>
      <c r="EJ30" s="4">
        <v>36776</v>
      </c>
      <c r="EK30" s="4">
        <v>3326</v>
      </c>
      <c r="EL30">
        <v>712</v>
      </c>
      <c r="EM30">
        <v>947</v>
      </c>
      <c r="EN30">
        <v>23</v>
      </c>
      <c r="EO30" s="4">
        <v>162541</v>
      </c>
      <c r="EP30" s="4">
        <v>36041</v>
      </c>
      <c r="EQ30" s="4">
        <v>29623</v>
      </c>
      <c r="ER30" s="4">
        <v>2918</v>
      </c>
      <c r="ES30" s="4">
        <v>16876</v>
      </c>
      <c r="ET30" s="4">
        <v>1623</v>
      </c>
    </row>
    <row r="31" spans="1:150">
      <c r="A31" t="s">
        <v>38</v>
      </c>
      <c r="B31" t="s">
        <v>94</v>
      </c>
      <c r="C31" s="4">
        <v>227458</v>
      </c>
      <c r="D31" s="4">
        <v>103528</v>
      </c>
      <c r="E31" s="4">
        <v>4507110</v>
      </c>
      <c r="F31" s="4">
        <v>-89227</v>
      </c>
      <c r="G31" s="4">
        <v>4430577</v>
      </c>
      <c r="H31" s="4">
        <v>1518449</v>
      </c>
      <c r="I31" s="4">
        <v>3023354</v>
      </c>
      <c r="J31" s="4">
        <v>16379</v>
      </c>
      <c r="K31" s="4">
        <v>183111</v>
      </c>
      <c r="L31" s="4">
        <v>3448476</v>
      </c>
      <c r="M31" s="4">
        <v>65149</v>
      </c>
      <c r="N31" s="4">
        <v>103388</v>
      </c>
      <c r="O31" s="4">
        <v>34836</v>
      </c>
      <c r="P31" s="4">
        <v>63786</v>
      </c>
      <c r="Q31" s="4">
        <v>33966</v>
      </c>
      <c r="R31" s="4">
        <v>400523</v>
      </c>
      <c r="S31" s="4">
        <v>28627</v>
      </c>
      <c r="T31" s="4">
        <v>397731</v>
      </c>
      <c r="U31" s="4">
        <v>5722</v>
      </c>
      <c r="V31" s="4">
        <v>76367</v>
      </c>
      <c r="W31" s="4">
        <v>12477</v>
      </c>
      <c r="X31" s="4">
        <v>53318</v>
      </c>
      <c r="Y31" s="4">
        <v>8006</v>
      </c>
      <c r="Z31" s="4">
        <v>18739</v>
      </c>
      <c r="AA31" s="4">
        <v>5800</v>
      </c>
      <c r="AB31" s="4">
        <v>22385</v>
      </c>
      <c r="AC31" s="4">
        <v>6564</v>
      </c>
      <c r="AD31" s="4">
        <v>43805</v>
      </c>
      <c r="AE31" s="4">
        <v>3106</v>
      </c>
      <c r="AF31" s="4">
        <v>28714</v>
      </c>
      <c r="AG31" s="4">
        <v>2842</v>
      </c>
      <c r="AH31" s="4">
        <v>22379</v>
      </c>
      <c r="AI31" s="8">
        <v>276</v>
      </c>
      <c r="AJ31" s="9">
        <v>1466</v>
      </c>
      <c r="AK31" s="8">
        <v>58</v>
      </c>
      <c r="AL31" s="9">
        <v>1186</v>
      </c>
      <c r="AM31" s="8">
        <v>238</v>
      </c>
      <c r="AN31" s="9">
        <v>2205</v>
      </c>
      <c r="AO31" s="8">
        <v>167</v>
      </c>
      <c r="AP31" s="9">
        <v>2648</v>
      </c>
      <c r="AQ31" s="4">
        <v>69829</v>
      </c>
      <c r="AR31" s="4">
        <v>265439</v>
      </c>
      <c r="AS31" s="4">
        <v>2505</v>
      </c>
      <c r="AT31" s="4">
        <v>24766</v>
      </c>
      <c r="AU31" s="4">
        <v>227458</v>
      </c>
      <c r="AV31" s="4">
        <v>4597549</v>
      </c>
      <c r="AW31" s="4">
        <v>3150</v>
      </c>
      <c r="AX31" s="4">
        <v>7686</v>
      </c>
      <c r="AY31" s="4">
        <v>8703</v>
      </c>
      <c r="AZ31" s="4">
        <v>5473</v>
      </c>
      <c r="BA31" s="4">
        <v>3904</v>
      </c>
      <c r="BB31" s="4">
        <v>6524</v>
      </c>
      <c r="BC31" s="4">
        <v>2124</v>
      </c>
      <c r="BD31" s="4">
        <v>2557</v>
      </c>
      <c r="BE31" s="4">
        <v>30167</v>
      </c>
      <c r="BF31" s="4">
        <v>30570</v>
      </c>
      <c r="BG31" s="4">
        <v>4592</v>
      </c>
      <c r="BH31" s="4">
        <v>17345</v>
      </c>
      <c r="BI31">
        <v>218</v>
      </c>
      <c r="BJ31">
        <v>634</v>
      </c>
      <c r="BK31">
        <v>509</v>
      </c>
      <c r="BL31">
        <v>526</v>
      </c>
      <c r="BM31">
        <v>109</v>
      </c>
      <c r="BN31" s="4">
        <v>1039</v>
      </c>
      <c r="BO31" s="4">
        <v>4846</v>
      </c>
      <c r="BP31">
        <v>557</v>
      </c>
      <c r="BQ31" s="4">
        <v>46950</v>
      </c>
      <c r="BR31" s="4">
        <v>73373</v>
      </c>
      <c r="BS31" s="4">
        <v>42030</v>
      </c>
      <c r="BT31" s="4">
        <v>123740</v>
      </c>
      <c r="BU31" s="4">
        <v>10982</v>
      </c>
      <c r="BV31" s="4">
        <v>34514</v>
      </c>
      <c r="BW31" s="4">
        <v>19610</v>
      </c>
      <c r="BX31" s="4">
        <v>195548</v>
      </c>
      <c r="BY31" s="4">
        <v>35396</v>
      </c>
      <c r="BZ31" s="4">
        <v>38826</v>
      </c>
      <c r="CA31" s="4">
        <v>28487</v>
      </c>
      <c r="CB31" s="4">
        <v>61137</v>
      </c>
      <c r="CC31" s="4">
        <v>20714</v>
      </c>
      <c r="CD31" s="4">
        <v>5714</v>
      </c>
      <c r="CE31" s="4">
        <v>5850</v>
      </c>
      <c r="CF31" s="4">
        <v>1008</v>
      </c>
      <c r="CG31" s="4">
        <v>37184</v>
      </c>
      <c r="CH31" s="4">
        <v>106685</v>
      </c>
      <c r="CI31" s="4">
        <v>23350</v>
      </c>
      <c r="CJ31" s="4">
        <v>265351</v>
      </c>
      <c r="CK31" s="4">
        <v>2653</v>
      </c>
      <c r="CL31" s="4">
        <v>1929</v>
      </c>
      <c r="CM31" s="4">
        <v>23460</v>
      </c>
      <c r="CN31" s="4">
        <v>267280</v>
      </c>
      <c r="CO31" s="4">
        <v>24946</v>
      </c>
      <c r="CP31" s="4">
        <v>35049</v>
      </c>
      <c r="CQ31" s="4">
        <v>13990</v>
      </c>
      <c r="CR31" s="4">
        <v>6771</v>
      </c>
      <c r="CS31">
        <v>390</v>
      </c>
      <c r="CT31" s="4">
        <v>17887</v>
      </c>
      <c r="CU31" s="4">
        <v>25851</v>
      </c>
      <c r="CV31" s="4">
        <v>40657</v>
      </c>
      <c r="CW31" s="4">
        <v>2770</v>
      </c>
      <c r="CX31" s="4">
        <v>14922</v>
      </c>
      <c r="CY31" s="4">
        <v>11412</v>
      </c>
      <c r="CZ31" s="4">
        <v>36473</v>
      </c>
      <c r="DA31" s="4">
        <v>38814</v>
      </c>
      <c r="DB31" s="4">
        <v>660593</v>
      </c>
      <c r="DC31" s="4">
        <v>47735</v>
      </c>
      <c r="DD31" s="4">
        <v>32021</v>
      </c>
      <c r="DE31" s="4">
        <v>39480</v>
      </c>
      <c r="DF31" s="4">
        <v>628436</v>
      </c>
      <c r="DG31" s="4">
        <v>187980</v>
      </c>
      <c r="DH31" s="4">
        <v>890013</v>
      </c>
      <c r="DI31" s="4">
        <v>277664</v>
      </c>
      <c r="DJ31" s="4">
        <v>24157</v>
      </c>
      <c r="DK31" s="4">
        <v>177524</v>
      </c>
      <c r="DL31" s="4">
        <v>48286</v>
      </c>
      <c r="DM31" s="4">
        <v>36945</v>
      </c>
      <c r="DN31" s="4">
        <v>3214</v>
      </c>
      <c r="DO31" s="4">
        <v>223407</v>
      </c>
      <c r="DP31" s="4">
        <v>53841</v>
      </c>
      <c r="DQ31">
        <v>115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 s="4">
        <v>4022</v>
      </c>
      <c r="DZ31">
        <v>368</v>
      </c>
      <c r="EA31" s="4">
        <v>171712</v>
      </c>
      <c r="EB31" s="4">
        <v>44277</v>
      </c>
      <c r="EC31" s="4">
        <v>6313</v>
      </c>
      <c r="ED31" s="4">
        <v>1798</v>
      </c>
      <c r="EE31">
        <v>0</v>
      </c>
      <c r="EF31">
        <v>0</v>
      </c>
      <c r="EG31" s="4">
        <v>6913</v>
      </c>
      <c r="EH31" s="4">
        <v>2854</v>
      </c>
      <c r="EI31" s="4">
        <v>161825</v>
      </c>
      <c r="EJ31" s="4">
        <v>37038</v>
      </c>
      <c r="EK31" s="4">
        <v>2715</v>
      </c>
      <c r="EL31">
        <v>376</v>
      </c>
      <c r="EM31">
        <v>448</v>
      </c>
      <c r="EN31">
        <v>8</v>
      </c>
      <c r="EO31" s="4">
        <v>159583</v>
      </c>
      <c r="EP31" s="4">
        <v>36651</v>
      </c>
      <c r="EQ31" s="4">
        <v>27261</v>
      </c>
      <c r="ER31" s="4">
        <v>2408</v>
      </c>
      <c r="ES31" s="4">
        <v>14200</v>
      </c>
      <c r="ET31" s="4">
        <v>1300</v>
      </c>
    </row>
    <row r="32" spans="1:150">
      <c r="A32" t="s">
        <v>39</v>
      </c>
      <c r="B32" t="s">
        <v>94</v>
      </c>
      <c r="C32" s="4">
        <v>199230</v>
      </c>
      <c r="D32" s="4">
        <v>81014</v>
      </c>
      <c r="E32" s="4">
        <v>4207098</v>
      </c>
      <c r="F32" s="4">
        <v>-127238</v>
      </c>
      <c r="G32" s="4">
        <v>4088112</v>
      </c>
      <c r="H32" s="4">
        <v>1374495</v>
      </c>
      <c r="I32" s="4">
        <v>2792542</v>
      </c>
      <c r="J32" s="4">
        <v>16081</v>
      </c>
      <c r="K32" s="4">
        <v>161486</v>
      </c>
      <c r="L32" s="4">
        <v>3238956</v>
      </c>
      <c r="M32" s="4">
        <v>58087</v>
      </c>
      <c r="N32" s="4">
        <v>136792</v>
      </c>
      <c r="O32" s="4">
        <v>21786</v>
      </c>
      <c r="P32" s="4">
        <v>54779</v>
      </c>
      <c r="Q32" s="4">
        <v>26595</v>
      </c>
      <c r="R32" s="4">
        <v>344863</v>
      </c>
      <c r="S32" s="4">
        <v>21274</v>
      </c>
      <c r="T32" s="4">
        <v>302546</v>
      </c>
      <c r="U32" s="4">
        <v>4157</v>
      </c>
      <c r="V32" s="4">
        <v>31965</v>
      </c>
      <c r="W32" s="4">
        <v>11333</v>
      </c>
      <c r="X32" s="4">
        <v>28198</v>
      </c>
      <c r="Y32" s="4">
        <v>8533</v>
      </c>
      <c r="Z32" s="4">
        <v>19682</v>
      </c>
      <c r="AA32" s="4">
        <v>3653</v>
      </c>
      <c r="AB32" s="4">
        <v>19407</v>
      </c>
      <c r="AC32" s="4">
        <v>4964</v>
      </c>
      <c r="AD32" s="4">
        <v>51889</v>
      </c>
      <c r="AE32" s="4">
        <v>2295</v>
      </c>
      <c r="AF32" s="4">
        <v>37339</v>
      </c>
      <c r="AG32" s="4">
        <v>2445</v>
      </c>
      <c r="AH32" s="4">
        <v>42510</v>
      </c>
      <c r="AI32" s="8">
        <v>772</v>
      </c>
      <c r="AJ32" s="9">
        <v>4757</v>
      </c>
      <c r="AK32" s="8">
        <v>159</v>
      </c>
      <c r="AL32" s="9">
        <v>3302</v>
      </c>
      <c r="AM32" s="8">
        <v>612</v>
      </c>
      <c r="AN32" s="9">
        <v>11476</v>
      </c>
      <c r="AO32" s="8">
        <v>123</v>
      </c>
      <c r="AP32" s="9">
        <v>2738</v>
      </c>
      <c r="AQ32" s="4">
        <v>71946</v>
      </c>
      <c r="AR32" s="4">
        <v>279697</v>
      </c>
      <c r="AS32" s="4">
        <v>2850</v>
      </c>
      <c r="AT32" s="4">
        <v>37995</v>
      </c>
      <c r="AU32" s="4">
        <v>199230</v>
      </c>
      <c r="AV32" s="4">
        <v>4268574</v>
      </c>
      <c r="AW32" s="4">
        <v>2854</v>
      </c>
      <c r="AX32" s="4">
        <v>6169</v>
      </c>
      <c r="AY32" s="4">
        <v>5074</v>
      </c>
      <c r="AZ32" s="4">
        <v>2925</v>
      </c>
      <c r="BA32" s="4">
        <v>2128</v>
      </c>
      <c r="BB32" s="4">
        <v>5140</v>
      </c>
      <c r="BC32">
        <v>226</v>
      </c>
      <c r="BD32">
        <v>394</v>
      </c>
      <c r="BE32" s="4">
        <v>22672</v>
      </c>
      <c r="BF32" s="4">
        <v>25706</v>
      </c>
      <c r="BG32" s="4">
        <v>5200</v>
      </c>
      <c r="BH32" s="4">
        <v>15729</v>
      </c>
      <c r="BI32">
        <v>56</v>
      </c>
      <c r="BJ32" s="4">
        <v>1350</v>
      </c>
      <c r="BK32" s="4">
        <v>2168</v>
      </c>
      <c r="BL32">
        <v>214</v>
      </c>
      <c r="BM32">
        <v>282</v>
      </c>
      <c r="BN32" s="4">
        <v>3257</v>
      </c>
      <c r="BO32" s="4">
        <v>1666</v>
      </c>
      <c r="BP32">
        <v>40</v>
      </c>
      <c r="BQ32" s="4">
        <v>33223</v>
      </c>
      <c r="BR32" s="4">
        <v>61359</v>
      </c>
      <c r="BS32" s="4">
        <v>47555</v>
      </c>
      <c r="BT32" s="4">
        <v>176443</v>
      </c>
      <c r="BU32" s="4">
        <v>8290</v>
      </c>
      <c r="BV32" s="4">
        <v>49205</v>
      </c>
      <c r="BW32" s="4">
        <v>17230</v>
      </c>
      <c r="BX32" s="4">
        <v>115209</v>
      </c>
      <c r="BY32" s="4">
        <v>34887</v>
      </c>
      <c r="BZ32" s="4">
        <v>27357</v>
      </c>
      <c r="CA32" s="4">
        <v>26407</v>
      </c>
      <c r="CB32" s="4">
        <v>64398</v>
      </c>
      <c r="CC32" s="4">
        <v>22420</v>
      </c>
      <c r="CD32" s="4">
        <v>6218</v>
      </c>
      <c r="CE32" s="4">
        <v>7565</v>
      </c>
      <c r="CF32" s="4">
        <v>1459</v>
      </c>
      <c r="CG32" s="4">
        <v>37124</v>
      </c>
      <c r="CH32" s="4">
        <v>99432</v>
      </c>
      <c r="CI32" s="4">
        <v>25283</v>
      </c>
      <c r="CJ32" s="4">
        <v>305435</v>
      </c>
      <c r="CK32" s="4">
        <v>3941</v>
      </c>
      <c r="CL32" s="4">
        <v>3874</v>
      </c>
      <c r="CM32" s="4">
        <v>25493</v>
      </c>
      <c r="CN32" s="4">
        <v>309309</v>
      </c>
      <c r="CO32" s="4">
        <v>24673</v>
      </c>
      <c r="CP32" s="4">
        <v>30930</v>
      </c>
      <c r="CQ32" s="4">
        <v>14214</v>
      </c>
      <c r="CR32" s="4">
        <v>7766</v>
      </c>
      <c r="CS32">
        <v>834</v>
      </c>
      <c r="CT32">
        <v>946</v>
      </c>
      <c r="CU32" s="4">
        <v>26509</v>
      </c>
      <c r="CV32" s="4">
        <v>38204</v>
      </c>
      <c r="CW32">
        <v>107</v>
      </c>
      <c r="CX32">
        <v>558</v>
      </c>
      <c r="CY32" s="4">
        <v>10883</v>
      </c>
      <c r="CZ32" s="4">
        <v>46511</v>
      </c>
      <c r="DA32" s="4">
        <v>37180</v>
      </c>
      <c r="DB32" s="4">
        <v>607998</v>
      </c>
      <c r="DC32" s="4">
        <v>46095</v>
      </c>
      <c r="DD32" s="4">
        <v>31728</v>
      </c>
      <c r="DE32" s="4">
        <v>35510</v>
      </c>
      <c r="DF32" s="4">
        <v>571521</v>
      </c>
      <c r="DG32" s="4">
        <v>163720</v>
      </c>
      <c r="DH32" s="4">
        <v>802974</v>
      </c>
      <c r="DI32" s="4">
        <v>245600</v>
      </c>
      <c r="DJ32" s="4">
        <v>21367</v>
      </c>
      <c r="DK32" s="4">
        <v>149108</v>
      </c>
      <c r="DL32" s="4">
        <v>40557</v>
      </c>
      <c r="DM32" s="4">
        <v>35732</v>
      </c>
      <c r="DN32" s="4">
        <v>2986</v>
      </c>
      <c r="DO32" s="4">
        <v>192579</v>
      </c>
      <c r="DP32" s="4">
        <v>44826</v>
      </c>
      <c r="DQ32">
        <v>506</v>
      </c>
      <c r="DR32">
        <v>55</v>
      </c>
      <c r="DS32">
        <v>51</v>
      </c>
      <c r="DT32">
        <v>2</v>
      </c>
      <c r="DU32">
        <v>0</v>
      </c>
      <c r="DV32">
        <v>0</v>
      </c>
      <c r="DW32">
        <v>0</v>
      </c>
      <c r="DX32">
        <v>0</v>
      </c>
      <c r="DY32" s="4">
        <v>2359</v>
      </c>
      <c r="DZ32">
        <v>175</v>
      </c>
      <c r="EA32" s="4">
        <v>152873</v>
      </c>
      <c r="EB32" s="4">
        <v>41473</v>
      </c>
      <c r="EC32" s="4">
        <v>3022</v>
      </c>
      <c r="ED32" s="4">
        <v>1287</v>
      </c>
      <c r="EE32">
        <v>0</v>
      </c>
      <c r="EF32">
        <v>0</v>
      </c>
      <c r="EG32" s="4">
        <v>11505</v>
      </c>
      <c r="EH32" s="4">
        <v>4375</v>
      </c>
      <c r="EI32" s="4">
        <v>141902</v>
      </c>
      <c r="EJ32" s="4">
        <v>34760</v>
      </c>
      <c r="EK32" s="4">
        <v>1365</v>
      </c>
      <c r="EL32">
        <v>317</v>
      </c>
      <c r="EM32">
        <v>783</v>
      </c>
      <c r="EN32">
        <v>13</v>
      </c>
      <c r="EO32" s="4">
        <v>140539</v>
      </c>
      <c r="EP32" s="4">
        <v>34430</v>
      </c>
      <c r="EQ32" s="4">
        <v>25014</v>
      </c>
      <c r="ER32" s="4">
        <v>2346</v>
      </c>
      <c r="ES32" s="4">
        <v>6613</v>
      </c>
      <c r="ET32">
        <v>810</v>
      </c>
    </row>
    <row r="33" spans="1:150">
      <c r="A33" t="s">
        <v>40</v>
      </c>
      <c r="B33" t="s">
        <v>94</v>
      </c>
      <c r="C33" s="4">
        <v>206421</v>
      </c>
      <c r="D33" s="4">
        <v>91817</v>
      </c>
      <c r="E33" s="4">
        <v>4528294</v>
      </c>
      <c r="F33" s="4">
        <v>-91495</v>
      </c>
      <c r="G33" s="4">
        <v>4436797</v>
      </c>
      <c r="H33" s="4">
        <v>1470911</v>
      </c>
      <c r="I33" s="4">
        <v>3062166</v>
      </c>
      <c r="J33" s="4">
        <v>20079</v>
      </c>
      <c r="K33" s="4">
        <v>173939</v>
      </c>
      <c r="L33" s="4">
        <v>3622307</v>
      </c>
      <c r="M33" s="4">
        <v>55599</v>
      </c>
      <c r="N33" s="4">
        <v>68571</v>
      </c>
      <c r="O33" s="4">
        <v>20608</v>
      </c>
      <c r="P33" s="4">
        <v>59170</v>
      </c>
      <c r="Q33" s="4">
        <v>25518</v>
      </c>
      <c r="R33" s="4">
        <v>285466</v>
      </c>
      <c r="S33" s="4">
        <v>27006</v>
      </c>
      <c r="T33" s="4">
        <v>366968</v>
      </c>
      <c r="U33" s="4">
        <v>5997</v>
      </c>
      <c r="V33" s="4">
        <v>32588</v>
      </c>
      <c r="W33" s="4">
        <v>10439</v>
      </c>
      <c r="X33" s="4">
        <v>33969</v>
      </c>
      <c r="Y33" s="4">
        <v>10679</v>
      </c>
      <c r="Z33" s="4">
        <v>23560</v>
      </c>
      <c r="AA33" s="4">
        <v>5071</v>
      </c>
      <c r="AB33" s="4">
        <v>53496</v>
      </c>
      <c r="AC33" s="4">
        <v>4897</v>
      </c>
      <c r="AD33" s="4">
        <v>49516</v>
      </c>
      <c r="AE33" s="4">
        <v>1661</v>
      </c>
      <c r="AF33" s="4">
        <v>17027</v>
      </c>
      <c r="AG33" s="4">
        <v>2108</v>
      </c>
      <c r="AH33" s="4">
        <v>18451</v>
      </c>
      <c r="AI33" s="8">
        <v>108</v>
      </c>
      <c r="AJ33" s="8">
        <v>154</v>
      </c>
      <c r="AK33" s="8">
        <v>0</v>
      </c>
      <c r="AL33" s="8">
        <v>0</v>
      </c>
      <c r="AM33" s="8">
        <v>108</v>
      </c>
      <c r="AN33" s="8">
        <v>161</v>
      </c>
      <c r="AO33" s="8">
        <v>108</v>
      </c>
      <c r="AP33" s="9">
        <v>2388</v>
      </c>
      <c r="AQ33" s="4">
        <v>65334</v>
      </c>
      <c r="AR33" s="4">
        <v>244953</v>
      </c>
      <c r="AS33" s="4">
        <v>1630</v>
      </c>
      <c r="AT33" s="4">
        <v>26097</v>
      </c>
      <c r="AU33" s="4">
        <v>206421</v>
      </c>
      <c r="AV33" s="4">
        <v>4599646</v>
      </c>
      <c r="AW33" s="4">
        <v>4883</v>
      </c>
      <c r="AX33" s="4">
        <v>17235</v>
      </c>
      <c r="AY33" s="4">
        <v>10588</v>
      </c>
      <c r="AZ33" s="4">
        <v>4565</v>
      </c>
      <c r="BA33" s="4">
        <v>1836</v>
      </c>
      <c r="BB33" s="4">
        <v>2544</v>
      </c>
      <c r="BC33" s="4">
        <v>2123</v>
      </c>
      <c r="BD33" s="4">
        <v>2994</v>
      </c>
      <c r="BE33" s="4">
        <v>26732</v>
      </c>
      <c r="BF33" s="4">
        <v>26657</v>
      </c>
      <c r="BG33" s="4">
        <v>3867</v>
      </c>
      <c r="BH33" s="4">
        <v>14546</v>
      </c>
      <c r="BI33">
        <v>613</v>
      </c>
      <c r="BJ33" s="4">
        <v>1616</v>
      </c>
      <c r="BK33">
        <v>761</v>
      </c>
      <c r="BL33">
        <v>103</v>
      </c>
      <c r="BM33">
        <v>113</v>
      </c>
      <c r="BN33">
        <v>722</v>
      </c>
      <c r="BO33" s="4">
        <v>1390</v>
      </c>
      <c r="BP33">
        <v>168</v>
      </c>
      <c r="BQ33" s="4">
        <v>43021</v>
      </c>
      <c r="BR33" s="4">
        <v>72046</v>
      </c>
      <c r="BS33" s="4">
        <v>44896</v>
      </c>
      <c r="BT33" s="4">
        <v>130000</v>
      </c>
      <c r="BU33" s="4">
        <v>8896</v>
      </c>
      <c r="BV33" s="4">
        <v>38505</v>
      </c>
      <c r="BW33" s="4">
        <v>17077</v>
      </c>
      <c r="BX33" s="4">
        <v>114219</v>
      </c>
      <c r="BY33" s="4">
        <v>41612</v>
      </c>
      <c r="BZ33" s="4">
        <v>32920</v>
      </c>
      <c r="CA33" s="4">
        <v>31506</v>
      </c>
      <c r="CB33" s="4">
        <v>79571</v>
      </c>
      <c r="CC33" s="4">
        <v>28162</v>
      </c>
      <c r="CD33" s="4">
        <v>10478</v>
      </c>
      <c r="CE33" s="4">
        <v>14240</v>
      </c>
      <c r="CF33" s="4">
        <v>2347</v>
      </c>
      <c r="CG33" s="4">
        <v>41781</v>
      </c>
      <c r="CH33" s="4">
        <v>125316</v>
      </c>
      <c r="CI33" s="4">
        <v>27877</v>
      </c>
      <c r="CJ33" s="4">
        <v>334887</v>
      </c>
      <c r="CK33" s="4">
        <v>4304</v>
      </c>
      <c r="CL33" s="4">
        <v>4823</v>
      </c>
      <c r="CM33" s="4">
        <v>27984</v>
      </c>
      <c r="CN33" s="4">
        <v>339710</v>
      </c>
      <c r="CO33" s="4">
        <v>33867</v>
      </c>
      <c r="CP33" s="4">
        <v>37475</v>
      </c>
      <c r="CQ33" s="4">
        <v>21288</v>
      </c>
      <c r="CR33" s="4">
        <v>11663</v>
      </c>
      <c r="CS33">
        <v>605</v>
      </c>
      <c r="CT33" s="4">
        <v>2748</v>
      </c>
      <c r="CU33" s="4">
        <v>35319</v>
      </c>
      <c r="CV33" s="4">
        <v>49176</v>
      </c>
      <c r="CW33">
        <v>56</v>
      </c>
      <c r="CX33">
        <v>124</v>
      </c>
      <c r="CY33" s="4">
        <v>14681</v>
      </c>
      <c r="CZ33" s="4">
        <v>74235</v>
      </c>
      <c r="DA33" s="4">
        <v>41837</v>
      </c>
      <c r="DB33" s="4">
        <v>701765</v>
      </c>
      <c r="DC33" s="4">
        <v>54055</v>
      </c>
      <c r="DD33" s="4">
        <v>37933</v>
      </c>
      <c r="DE33" s="4">
        <v>42890</v>
      </c>
      <c r="DF33" s="4">
        <v>690155</v>
      </c>
      <c r="DG33" s="4">
        <v>163531</v>
      </c>
      <c r="DH33" s="4">
        <v>780756</v>
      </c>
      <c r="DI33" s="4">
        <v>247046</v>
      </c>
      <c r="DJ33" s="4">
        <v>21493</v>
      </c>
      <c r="DK33" s="4">
        <v>162848</v>
      </c>
      <c r="DL33" s="4">
        <v>44294</v>
      </c>
      <c r="DM33" s="4">
        <v>32484</v>
      </c>
      <c r="DN33" s="4">
        <v>2826</v>
      </c>
      <c r="DO33" s="4">
        <v>201338</v>
      </c>
      <c r="DP33" s="4">
        <v>48551</v>
      </c>
      <c r="DQ33">
        <v>57</v>
      </c>
      <c r="DR33">
        <v>2</v>
      </c>
      <c r="DS33">
        <v>0</v>
      </c>
      <c r="DT33">
        <v>0</v>
      </c>
      <c r="DV33">
        <v>2</v>
      </c>
      <c r="DW33">
        <v>0</v>
      </c>
      <c r="DX33">
        <v>0</v>
      </c>
      <c r="DY33" s="4">
        <v>5067</v>
      </c>
      <c r="DZ33">
        <v>314</v>
      </c>
      <c r="EA33" s="4">
        <v>160754</v>
      </c>
      <c r="EB33" s="4">
        <v>47790</v>
      </c>
      <c r="EC33" s="4">
        <v>5417</v>
      </c>
      <c r="ED33" s="4">
        <v>2696</v>
      </c>
      <c r="EE33">
        <v>0</v>
      </c>
      <c r="EF33">
        <v>0</v>
      </c>
      <c r="EG33" s="4">
        <v>7130</v>
      </c>
      <c r="EH33" s="4">
        <v>2792</v>
      </c>
      <c r="EI33" s="4">
        <v>144389</v>
      </c>
      <c r="EJ33" s="4">
        <v>39119</v>
      </c>
      <c r="EK33" s="4">
        <v>1166</v>
      </c>
      <c r="EL33">
        <v>935</v>
      </c>
      <c r="EM33">
        <v>281</v>
      </c>
      <c r="EN33">
        <v>5</v>
      </c>
      <c r="EO33" s="4">
        <v>143182</v>
      </c>
      <c r="EP33" s="4">
        <v>38179</v>
      </c>
      <c r="EQ33" s="4">
        <v>26109</v>
      </c>
      <c r="ER33" s="4">
        <v>3508</v>
      </c>
      <c r="ES33" s="4">
        <v>6235</v>
      </c>
      <c r="ET33">
        <v>516</v>
      </c>
    </row>
    <row r="34" spans="1:150">
      <c r="A34" t="s">
        <v>41</v>
      </c>
      <c r="B34" t="s">
        <v>94</v>
      </c>
      <c r="C34" s="4">
        <v>210025</v>
      </c>
      <c r="D34" s="4">
        <v>100304</v>
      </c>
      <c r="E34" s="4">
        <v>4743166</v>
      </c>
      <c r="F34" s="4">
        <v>-24062</v>
      </c>
      <c r="G34" s="4">
        <v>4719104</v>
      </c>
      <c r="H34" s="4">
        <v>1445679</v>
      </c>
      <c r="I34" s="4">
        <v>3339038</v>
      </c>
      <c r="J34" s="4">
        <v>23474</v>
      </c>
      <c r="K34" s="4">
        <v>174120</v>
      </c>
      <c r="L34" s="4">
        <v>3756255</v>
      </c>
      <c r="M34" s="4">
        <v>59760</v>
      </c>
      <c r="N34" s="4">
        <v>99612</v>
      </c>
      <c r="O34" s="4">
        <v>18982</v>
      </c>
      <c r="P34" s="4">
        <v>50794</v>
      </c>
      <c r="Q34" s="4">
        <v>29617</v>
      </c>
      <c r="R34" s="4">
        <v>440312</v>
      </c>
      <c r="S34" s="4">
        <v>30341</v>
      </c>
      <c r="T34" s="4">
        <v>417272</v>
      </c>
      <c r="U34" s="4">
        <v>4051</v>
      </c>
      <c r="V34" s="4">
        <v>25676</v>
      </c>
      <c r="W34" s="4">
        <v>8938</v>
      </c>
      <c r="X34" s="4">
        <v>59417</v>
      </c>
      <c r="Y34" s="4">
        <v>7068</v>
      </c>
      <c r="Z34" s="4">
        <v>17454</v>
      </c>
      <c r="AA34" s="4">
        <v>3271</v>
      </c>
      <c r="AB34" s="4">
        <v>21509</v>
      </c>
      <c r="AC34" s="4">
        <v>6550</v>
      </c>
      <c r="AD34" s="4">
        <v>83811</v>
      </c>
      <c r="AE34" s="4">
        <v>2910</v>
      </c>
      <c r="AF34" s="4">
        <v>14872</v>
      </c>
      <c r="AG34" s="4">
        <v>2087</v>
      </c>
      <c r="AH34" s="4">
        <v>28342</v>
      </c>
      <c r="AI34" s="8">
        <v>328</v>
      </c>
      <c r="AJ34" s="9">
        <v>4144</v>
      </c>
      <c r="AK34" s="8">
        <v>113</v>
      </c>
      <c r="AL34" s="8">
        <v>660</v>
      </c>
      <c r="AM34" s="9">
        <v>1238</v>
      </c>
      <c r="AN34" s="9">
        <v>28700</v>
      </c>
      <c r="AO34" s="8">
        <v>387</v>
      </c>
      <c r="AP34" s="9">
        <v>4387</v>
      </c>
      <c r="AQ34" s="4">
        <v>71937</v>
      </c>
      <c r="AR34" s="4">
        <v>225961</v>
      </c>
      <c r="AS34" s="4">
        <v>2315</v>
      </c>
      <c r="AT34" s="4">
        <v>135498</v>
      </c>
      <c r="AU34" s="4">
        <v>210025</v>
      </c>
      <c r="AV34" s="4">
        <v>4823030</v>
      </c>
      <c r="AW34" s="4">
        <v>4689</v>
      </c>
      <c r="AX34" s="4">
        <v>16796</v>
      </c>
      <c r="AY34" s="4">
        <v>8613</v>
      </c>
      <c r="AZ34" s="4">
        <v>7269</v>
      </c>
      <c r="BA34" s="4">
        <v>4407</v>
      </c>
      <c r="BB34" s="4">
        <v>7283</v>
      </c>
      <c r="BC34">
        <v>277</v>
      </c>
      <c r="BD34">
        <v>723</v>
      </c>
      <c r="BE34" s="4">
        <v>30309</v>
      </c>
      <c r="BF34" s="4">
        <v>32156</v>
      </c>
      <c r="BG34" s="4">
        <v>4306</v>
      </c>
      <c r="BH34" s="4">
        <v>13520</v>
      </c>
      <c r="BI34">
        <v>56</v>
      </c>
      <c r="BJ34">
        <v>409</v>
      </c>
      <c r="BK34" s="4">
        <v>1830</v>
      </c>
      <c r="BL34">
        <v>57</v>
      </c>
      <c r="BM34">
        <v>107</v>
      </c>
      <c r="BN34">
        <v>832</v>
      </c>
      <c r="BO34">
        <v>51</v>
      </c>
      <c r="BP34">
        <v>1</v>
      </c>
      <c r="BQ34" s="4">
        <v>43346</v>
      </c>
      <c r="BR34" s="4">
        <v>79645</v>
      </c>
      <c r="BS34" s="4">
        <v>50919</v>
      </c>
      <c r="BT34" s="4">
        <v>166023</v>
      </c>
      <c r="BU34" s="4">
        <v>9622</v>
      </c>
      <c r="BV34" s="4">
        <v>141961</v>
      </c>
      <c r="BW34" s="4">
        <v>15938</v>
      </c>
      <c r="BX34" s="4">
        <v>137726</v>
      </c>
      <c r="BY34" s="4">
        <v>36821</v>
      </c>
      <c r="BZ34" s="4">
        <v>33456</v>
      </c>
      <c r="CA34" s="4">
        <v>26622</v>
      </c>
      <c r="CB34" s="4">
        <v>61308</v>
      </c>
      <c r="CC34" s="4">
        <v>25158</v>
      </c>
      <c r="CD34" s="4">
        <v>6081</v>
      </c>
      <c r="CE34" s="4">
        <v>4514</v>
      </c>
      <c r="CF34" s="4">
        <v>1976</v>
      </c>
      <c r="CG34" s="4">
        <v>37099</v>
      </c>
      <c r="CH34" s="4">
        <v>102821</v>
      </c>
      <c r="CI34" s="4">
        <v>25415</v>
      </c>
      <c r="CJ34" s="4">
        <v>292521</v>
      </c>
      <c r="CK34" s="4">
        <v>6761</v>
      </c>
      <c r="CL34" s="4">
        <v>4981</v>
      </c>
      <c r="CM34" s="4">
        <v>25630</v>
      </c>
      <c r="CN34" s="4">
        <v>297502</v>
      </c>
      <c r="CO34" s="4">
        <v>27688</v>
      </c>
      <c r="CP34" s="4">
        <v>35819</v>
      </c>
      <c r="CQ34" s="4">
        <v>15124</v>
      </c>
      <c r="CR34" s="4">
        <v>7020</v>
      </c>
      <c r="CS34">
        <v>997</v>
      </c>
      <c r="CT34" s="4">
        <v>13157</v>
      </c>
      <c r="CU34" s="4">
        <v>29027</v>
      </c>
      <c r="CV34" s="4">
        <v>43195</v>
      </c>
      <c r="CW34">
        <v>56</v>
      </c>
      <c r="CX34">
        <v>148</v>
      </c>
      <c r="CY34" s="4">
        <v>11485</v>
      </c>
      <c r="CZ34" s="4">
        <v>46230</v>
      </c>
      <c r="DA34" s="4">
        <v>37760</v>
      </c>
      <c r="DB34" s="4">
        <v>617067</v>
      </c>
      <c r="DC34" s="4">
        <v>49246</v>
      </c>
      <c r="DD34" s="4">
        <v>41116</v>
      </c>
      <c r="DE34" s="4">
        <v>39418</v>
      </c>
      <c r="DF34" s="4">
        <v>603762</v>
      </c>
      <c r="DG34" s="4">
        <v>170606</v>
      </c>
      <c r="DH34" s="4">
        <v>841917</v>
      </c>
      <c r="DI34" s="4">
        <v>262935</v>
      </c>
      <c r="DJ34" s="4">
        <v>22875</v>
      </c>
      <c r="DK34" s="4">
        <v>159854</v>
      </c>
      <c r="DL34" s="4">
        <v>43481</v>
      </c>
      <c r="DM34" s="4">
        <v>39677</v>
      </c>
      <c r="DN34" s="4">
        <v>3452</v>
      </c>
      <c r="DO34" s="4">
        <v>206882</v>
      </c>
      <c r="DP34" s="4">
        <v>48585</v>
      </c>
      <c r="DQ34">
        <v>108</v>
      </c>
      <c r="DR34">
        <v>5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 s="4">
        <v>4449</v>
      </c>
      <c r="DZ34">
        <v>401</v>
      </c>
      <c r="EA34" s="4">
        <v>169772</v>
      </c>
      <c r="EB34" s="4">
        <v>53134</v>
      </c>
      <c r="EC34" s="4">
        <v>6210</v>
      </c>
      <c r="ED34" s="4">
        <v>7780</v>
      </c>
      <c r="EE34">
        <v>0</v>
      </c>
      <c r="EF34">
        <v>0</v>
      </c>
      <c r="EG34" s="4">
        <v>9170</v>
      </c>
      <c r="EH34" s="4">
        <v>3821</v>
      </c>
      <c r="EI34" s="4">
        <v>154721</v>
      </c>
      <c r="EJ34" s="4">
        <v>46189</v>
      </c>
      <c r="EK34" s="4">
        <v>2650</v>
      </c>
      <c r="EL34" s="4">
        <v>1613</v>
      </c>
      <c r="EM34">
        <v>996</v>
      </c>
      <c r="EN34">
        <v>8</v>
      </c>
      <c r="EO34" s="4">
        <v>153568</v>
      </c>
      <c r="EP34" s="4">
        <v>44562</v>
      </c>
      <c r="EQ34" s="4">
        <v>31771</v>
      </c>
      <c r="ER34" s="4">
        <v>3812</v>
      </c>
      <c r="ES34" s="4">
        <v>15163</v>
      </c>
      <c r="ET34" s="4">
        <v>1492</v>
      </c>
    </row>
    <row r="35" spans="1:150">
      <c r="A35" t="s">
        <v>42</v>
      </c>
      <c r="B35" t="s">
        <v>94</v>
      </c>
      <c r="C35" s="4">
        <v>191432</v>
      </c>
      <c r="D35" s="4">
        <v>77389</v>
      </c>
      <c r="E35" s="4">
        <v>4585544</v>
      </c>
      <c r="F35" s="4">
        <v>-99155</v>
      </c>
      <c r="G35" s="4">
        <v>4497682</v>
      </c>
      <c r="H35" s="4">
        <v>1423875</v>
      </c>
      <c r="I35" s="4">
        <v>3133744</v>
      </c>
      <c r="J35" s="4">
        <v>20390</v>
      </c>
      <c r="K35" s="4">
        <v>154431</v>
      </c>
      <c r="L35" s="4">
        <v>3593058</v>
      </c>
      <c r="M35" s="4">
        <v>64047</v>
      </c>
      <c r="N35" s="4">
        <v>108895</v>
      </c>
      <c r="O35" s="4">
        <v>22430</v>
      </c>
      <c r="P35" s="4">
        <v>38881</v>
      </c>
      <c r="Q35" s="4">
        <v>27840</v>
      </c>
      <c r="R35" s="4">
        <v>432440</v>
      </c>
      <c r="S35" s="4">
        <v>21361</v>
      </c>
      <c r="T35" s="4">
        <v>363358</v>
      </c>
      <c r="U35" s="4">
        <v>5374</v>
      </c>
      <c r="V35" s="4">
        <v>49159</v>
      </c>
      <c r="W35" s="4">
        <v>13425</v>
      </c>
      <c r="X35" s="4">
        <v>55675</v>
      </c>
      <c r="Y35" s="4">
        <v>6314</v>
      </c>
      <c r="Z35" s="4">
        <v>14532</v>
      </c>
      <c r="AA35" s="4">
        <v>4479</v>
      </c>
      <c r="AB35" s="4">
        <v>34316</v>
      </c>
      <c r="AC35" s="4">
        <v>4477</v>
      </c>
      <c r="AD35" s="4">
        <v>76488</v>
      </c>
      <c r="AE35" s="4">
        <v>1785</v>
      </c>
      <c r="AF35" s="4">
        <v>22306</v>
      </c>
      <c r="AG35" s="4">
        <v>1333</v>
      </c>
      <c r="AH35" s="4">
        <v>28867</v>
      </c>
      <c r="AI35" s="8">
        <v>261</v>
      </c>
      <c r="AJ35" s="9">
        <v>3149</v>
      </c>
      <c r="AK35" s="8">
        <v>0</v>
      </c>
      <c r="AL35" s="8">
        <v>0</v>
      </c>
      <c r="AM35" s="8">
        <v>159</v>
      </c>
      <c r="AN35" s="9">
        <v>2100</v>
      </c>
      <c r="AO35" s="8">
        <v>328</v>
      </c>
      <c r="AP35" s="9">
        <v>4304</v>
      </c>
      <c r="AQ35" s="4">
        <v>65863</v>
      </c>
      <c r="AR35" s="4">
        <v>218547</v>
      </c>
      <c r="AS35" s="4">
        <v>1897</v>
      </c>
      <c r="AT35" s="4">
        <v>25799</v>
      </c>
      <c r="AU35" s="4">
        <v>191432</v>
      </c>
      <c r="AV35" s="4">
        <v>4671247</v>
      </c>
      <c r="AW35" s="4">
        <v>3325</v>
      </c>
      <c r="AX35" s="4">
        <v>9583</v>
      </c>
      <c r="AY35" s="4">
        <v>7075</v>
      </c>
      <c r="AZ35" s="4">
        <v>3568</v>
      </c>
      <c r="BA35" s="4">
        <v>4020</v>
      </c>
      <c r="BB35" s="4">
        <v>6474</v>
      </c>
      <c r="BC35">
        <v>507</v>
      </c>
      <c r="BD35" s="4">
        <v>1261</v>
      </c>
      <c r="BE35" s="4">
        <v>21741</v>
      </c>
      <c r="BF35" s="4">
        <v>26473</v>
      </c>
      <c r="BG35" s="4">
        <v>4898</v>
      </c>
      <c r="BH35" s="4">
        <v>17023</v>
      </c>
      <c r="BI35">
        <v>395</v>
      </c>
      <c r="BJ35" s="4">
        <v>1841</v>
      </c>
      <c r="BK35">
        <v>829</v>
      </c>
      <c r="BL35">
        <v>162</v>
      </c>
      <c r="BM35">
        <v>379</v>
      </c>
      <c r="BN35" s="4">
        <v>2023</v>
      </c>
      <c r="BO35" s="4">
        <v>1559</v>
      </c>
      <c r="BP35">
        <v>56</v>
      </c>
      <c r="BQ35" s="4">
        <v>36317</v>
      </c>
      <c r="BR35" s="4">
        <v>69061</v>
      </c>
      <c r="BS35" s="4">
        <v>46357</v>
      </c>
      <c r="BT35" s="4">
        <v>132223</v>
      </c>
      <c r="BU35" s="4">
        <v>7417</v>
      </c>
      <c r="BV35" s="4">
        <v>33068</v>
      </c>
      <c r="BW35" s="4">
        <v>18553</v>
      </c>
      <c r="BX35" s="4">
        <v>152381</v>
      </c>
      <c r="BY35" s="4">
        <v>38822</v>
      </c>
      <c r="BZ35" s="4">
        <v>46831</v>
      </c>
      <c r="CA35" s="4">
        <v>30990</v>
      </c>
      <c r="CB35" s="4">
        <v>75600</v>
      </c>
      <c r="CC35" s="4">
        <v>22970</v>
      </c>
      <c r="CD35" s="4">
        <v>7126</v>
      </c>
      <c r="CE35" s="4">
        <v>9604</v>
      </c>
      <c r="CF35" s="4">
        <v>1767</v>
      </c>
      <c r="CG35" s="4">
        <v>40629</v>
      </c>
      <c r="CH35" s="4">
        <v>131324</v>
      </c>
      <c r="CI35" s="4">
        <v>27653</v>
      </c>
      <c r="CJ35" s="4">
        <v>315901</v>
      </c>
      <c r="CK35" s="4">
        <v>5641</v>
      </c>
      <c r="CL35" s="4">
        <v>4055</v>
      </c>
      <c r="CM35" s="4">
        <v>27824</v>
      </c>
      <c r="CN35" s="4">
        <v>319956</v>
      </c>
      <c r="CO35" s="4">
        <v>27192</v>
      </c>
      <c r="CP35" s="4">
        <v>32869</v>
      </c>
      <c r="CQ35" s="4">
        <v>15905</v>
      </c>
      <c r="CR35" s="4">
        <v>8412</v>
      </c>
      <c r="CS35">
        <v>237</v>
      </c>
      <c r="CT35" s="4">
        <v>1156</v>
      </c>
      <c r="CU35" s="4">
        <v>28079</v>
      </c>
      <c r="CV35" s="4">
        <v>40469</v>
      </c>
      <c r="CW35">
        <v>56</v>
      </c>
      <c r="CX35">
        <v>563</v>
      </c>
      <c r="CY35" s="4">
        <v>11629</v>
      </c>
      <c r="CZ35" s="4">
        <v>55464</v>
      </c>
      <c r="DA35" s="4">
        <v>41135</v>
      </c>
      <c r="DB35" s="4">
        <v>699341</v>
      </c>
      <c r="DC35" s="4">
        <v>47736</v>
      </c>
      <c r="DD35" s="4">
        <v>51683</v>
      </c>
      <c r="DE35" s="4">
        <v>39581</v>
      </c>
      <c r="DF35" s="4">
        <v>650541</v>
      </c>
      <c r="DG35" s="4">
        <v>151851</v>
      </c>
      <c r="DH35" s="4">
        <v>773334</v>
      </c>
      <c r="DI35" s="4">
        <v>240962</v>
      </c>
      <c r="DJ35" s="4">
        <v>20964</v>
      </c>
      <c r="DK35" s="4">
        <v>177917</v>
      </c>
      <c r="DL35" s="4">
        <v>48393</v>
      </c>
      <c r="DM35" s="4">
        <v>39276</v>
      </c>
      <c r="DN35" s="4">
        <v>3417</v>
      </c>
      <c r="DO35" s="4">
        <v>190867</v>
      </c>
      <c r="DP35" s="4">
        <v>51199</v>
      </c>
      <c r="DQ35">
        <v>56</v>
      </c>
      <c r="DR35">
        <v>2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 s="4">
        <v>2661</v>
      </c>
      <c r="DZ35">
        <v>82</v>
      </c>
      <c r="EA35" s="4">
        <v>149524</v>
      </c>
      <c r="EB35" s="4">
        <v>55979</v>
      </c>
      <c r="EC35" s="4">
        <v>6148</v>
      </c>
      <c r="ED35" s="4">
        <v>2790</v>
      </c>
      <c r="EE35">
        <v>0</v>
      </c>
      <c r="EF35">
        <v>0</v>
      </c>
      <c r="EG35" s="4">
        <v>10264</v>
      </c>
      <c r="EH35" s="4">
        <v>3853</v>
      </c>
      <c r="EI35" s="4">
        <v>150579</v>
      </c>
      <c r="EJ35" s="4">
        <v>45685</v>
      </c>
      <c r="EK35" s="4">
        <v>2785</v>
      </c>
      <c r="EL35">
        <v>522</v>
      </c>
      <c r="EM35" s="4">
        <v>1733</v>
      </c>
      <c r="EN35">
        <v>31</v>
      </c>
      <c r="EO35" s="4">
        <v>147380</v>
      </c>
      <c r="EP35" s="4">
        <v>45108</v>
      </c>
      <c r="EQ35" s="4">
        <v>14102</v>
      </c>
      <c r="ER35" s="4">
        <v>2339</v>
      </c>
      <c r="ES35" s="4">
        <v>7302</v>
      </c>
      <c r="ET35">
        <v>783</v>
      </c>
    </row>
    <row r="36" spans="1:150">
      <c r="A36" t="s">
        <v>43</v>
      </c>
      <c r="B36" t="s">
        <v>94</v>
      </c>
      <c r="C36" s="4">
        <v>207931</v>
      </c>
      <c r="D36" s="4">
        <v>85864</v>
      </c>
      <c r="E36" s="4">
        <v>5228717</v>
      </c>
      <c r="F36" s="4">
        <v>-143470</v>
      </c>
      <c r="G36" s="4">
        <v>5096793</v>
      </c>
      <c r="H36" s="4">
        <v>1603152</v>
      </c>
      <c r="I36" s="4">
        <v>3587431</v>
      </c>
      <c r="J36" s="4">
        <v>25677</v>
      </c>
      <c r="K36" s="4">
        <v>171602</v>
      </c>
      <c r="L36" s="4">
        <v>4241370</v>
      </c>
      <c r="M36" s="4">
        <v>68811</v>
      </c>
      <c r="N36" s="4">
        <v>97441</v>
      </c>
      <c r="O36" s="4">
        <v>24611</v>
      </c>
      <c r="P36" s="4">
        <v>67038</v>
      </c>
      <c r="Q36" s="4">
        <v>24831</v>
      </c>
      <c r="R36" s="4">
        <v>361426</v>
      </c>
      <c r="S36" s="4">
        <v>25351</v>
      </c>
      <c r="T36" s="4">
        <v>422316</v>
      </c>
      <c r="U36" s="4">
        <v>5526</v>
      </c>
      <c r="V36" s="4">
        <v>28334</v>
      </c>
      <c r="W36" s="4">
        <v>11208</v>
      </c>
      <c r="X36" s="4">
        <v>62346</v>
      </c>
      <c r="Y36" s="4">
        <v>10114</v>
      </c>
      <c r="Z36" s="4">
        <v>22306</v>
      </c>
      <c r="AA36" s="4">
        <v>4594</v>
      </c>
      <c r="AB36" s="4">
        <v>20835</v>
      </c>
      <c r="AC36" s="4">
        <v>8583</v>
      </c>
      <c r="AD36" s="4">
        <v>105270</v>
      </c>
      <c r="AE36" s="4">
        <v>3454</v>
      </c>
      <c r="AF36" s="4">
        <v>58464</v>
      </c>
      <c r="AG36" s="4">
        <v>2186</v>
      </c>
      <c r="AH36" s="4">
        <v>24715</v>
      </c>
      <c r="AI36" s="8">
        <v>617</v>
      </c>
      <c r="AJ36" s="9">
        <v>3207</v>
      </c>
      <c r="AK36" s="8">
        <v>0</v>
      </c>
      <c r="AL36" s="8">
        <v>0</v>
      </c>
      <c r="AM36" s="8">
        <v>164</v>
      </c>
      <c r="AN36" s="9">
        <v>2112</v>
      </c>
      <c r="AO36" s="8">
        <v>56</v>
      </c>
      <c r="AP36" s="8">
        <v>392</v>
      </c>
      <c r="AQ36" s="4">
        <v>70534</v>
      </c>
      <c r="AR36" s="4">
        <v>330136</v>
      </c>
      <c r="AS36" s="4">
        <v>3167</v>
      </c>
      <c r="AT36" s="4">
        <v>43350</v>
      </c>
      <c r="AU36" s="4">
        <v>207931</v>
      </c>
      <c r="AV36" s="4">
        <v>5442331</v>
      </c>
      <c r="AW36" s="4">
        <v>6282</v>
      </c>
      <c r="AX36" s="4">
        <v>19381</v>
      </c>
      <c r="AY36" s="4">
        <v>7154</v>
      </c>
      <c r="AZ36" s="4">
        <v>4892</v>
      </c>
      <c r="BA36" s="4">
        <v>2114</v>
      </c>
      <c r="BB36" s="4">
        <v>2820</v>
      </c>
      <c r="BC36" s="4">
        <v>1095</v>
      </c>
      <c r="BD36" s="4">
        <v>2671</v>
      </c>
      <c r="BE36" s="4">
        <v>26589</v>
      </c>
      <c r="BF36" s="4">
        <v>32809</v>
      </c>
      <c r="BG36" s="4">
        <v>9230</v>
      </c>
      <c r="BH36" s="4">
        <v>35138</v>
      </c>
      <c r="BI36" s="4">
        <v>1881</v>
      </c>
      <c r="BJ36" s="4">
        <v>5150</v>
      </c>
      <c r="BK36">
        <v>384</v>
      </c>
      <c r="BL36">
        <v>429</v>
      </c>
      <c r="BM36" s="4">
        <v>1125</v>
      </c>
      <c r="BN36" s="4">
        <v>7480</v>
      </c>
      <c r="BO36" s="4">
        <v>1502</v>
      </c>
      <c r="BP36">
        <v>231</v>
      </c>
      <c r="BQ36" s="4">
        <v>43136</v>
      </c>
      <c r="BR36" s="4">
        <v>112538</v>
      </c>
      <c r="BS36" s="4">
        <v>51084</v>
      </c>
      <c r="BT36" s="4">
        <v>187659</v>
      </c>
      <c r="BU36" s="4">
        <v>5713</v>
      </c>
      <c r="BV36" s="4">
        <v>44189</v>
      </c>
      <c r="BW36" s="4">
        <v>15840</v>
      </c>
      <c r="BX36" s="4">
        <v>104511</v>
      </c>
      <c r="BY36" s="4">
        <v>44389</v>
      </c>
      <c r="BZ36" s="4">
        <v>47362</v>
      </c>
      <c r="CA36" s="4">
        <v>33716</v>
      </c>
      <c r="CB36" s="4">
        <v>91304</v>
      </c>
      <c r="CC36" s="4">
        <v>33448</v>
      </c>
      <c r="CD36" s="4">
        <v>15478</v>
      </c>
      <c r="CE36" s="4">
        <v>11828</v>
      </c>
      <c r="CF36" s="4">
        <v>2001</v>
      </c>
      <c r="CG36" s="4">
        <v>46615</v>
      </c>
      <c r="CH36" s="4">
        <v>156144</v>
      </c>
      <c r="CI36" s="4">
        <v>35653</v>
      </c>
      <c r="CJ36" s="4">
        <v>399763</v>
      </c>
      <c r="CK36" s="4">
        <v>8098</v>
      </c>
      <c r="CL36" s="4">
        <v>16876</v>
      </c>
      <c r="CM36" s="4">
        <v>35762</v>
      </c>
      <c r="CN36" s="4">
        <v>416639</v>
      </c>
      <c r="CO36" s="4">
        <v>32108</v>
      </c>
      <c r="CP36" s="4">
        <v>48193</v>
      </c>
      <c r="CQ36" s="4">
        <v>21299</v>
      </c>
      <c r="CR36" s="4">
        <v>18328</v>
      </c>
      <c r="CS36">
        <v>492</v>
      </c>
      <c r="CT36" s="4">
        <v>2681</v>
      </c>
      <c r="CU36" s="4">
        <v>36221</v>
      </c>
      <c r="CV36" s="4">
        <v>64886</v>
      </c>
      <c r="CW36">
        <v>56</v>
      </c>
      <c r="CX36">
        <v>364</v>
      </c>
      <c r="CY36" s="4">
        <v>13556</v>
      </c>
      <c r="CZ36" s="4">
        <v>75581</v>
      </c>
      <c r="DA36" s="4">
        <v>46671</v>
      </c>
      <c r="DB36" s="4">
        <v>816506</v>
      </c>
      <c r="DC36" s="4">
        <v>59161</v>
      </c>
      <c r="DD36" s="4">
        <v>52902</v>
      </c>
      <c r="DE36" s="4">
        <v>44968</v>
      </c>
      <c r="DF36" s="4">
        <v>768208</v>
      </c>
      <c r="DG36" s="4">
        <v>162962</v>
      </c>
      <c r="DH36" s="4">
        <v>834944</v>
      </c>
      <c r="DI36" s="4">
        <v>273841</v>
      </c>
      <c r="DJ36" s="4">
        <v>23824</v>
      </c>
      <c r="DK36" s="4">
        <v>186317</v>
      </c>
      <c r="DL36" s="4">
        <v>50678</v>
      </c>
      <c r="DM36" s="4">
        <v>32949</v>
      </c>
      <c r="DN36" s="4">
        <v>2867</v>
      </c>
      <c r="DO36" s="4">
        <v>207423</v>
      </c>
      <c r="DP36" s="4">
        <v>52793</v>
      </c>
      <c r="DQ36">
        <v>169</v>
      </c>
      <c r="DR36">
        <v>11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 s="4">
        <v>2996</v>
      </c>
      <c r="DZ36">
        <v>188</v>
      </c>
      <c r="EA36" s="4">
        <v>168586</v>
      </c>
      <c r="EB36" s="4">
        <v>64598</v>
      </c>
      <c r="EC36" s="4">
        <v>9651</v>
      </c>
      <c r="ED36" s="4">
        <v>4849</v>
      </c>
      <c r="EE36">
        <v>51</v>
      </c>
      <c r="EF36">
        <v>32</v>
      </c>
      <c r="EG36" s="4">
        <v>9736</v>
      </c>
      <c r="EH36" s="4">
        <v>4847</v>
      </c>
      <c r="EI36" s="4">
        <v>160269</v>
      </c>
      <c r="EJ36" s="4">
        <v>53200</v>
      </c>
      <c r="EK36" s="4">
        <v>3629</v>
      </c>
      <c r="EL36" s="4">
        <v>1017</v>
      </c>
      <c r="EM36">
        <v>451</v>
      </c>
      <c r="EN36">
        <v>8</v>
      </c>
      <c r="EO36" s="4">
        <v>157633</v>
      </c>
      <c r="EP36" s="4">
        <v>52172</v>
      </c>
      <c r="EQ36" s="4">
        <v>24487</v>
      </c>
      <c r="ER36" s="4">
        <v>3942</v>
      </c>
      <c r="ES36" s="4">
        <v>10332</v>
      </c>
      <c r="ET36" s="4">
        <v>1256</v>
      </c>
    </row>
    <row r="37" spans="1:150">
      <c r="A37" t="s">
        <v>44</v>
      </c>
      <c r="B37" t="s">
        <v>94</v>
      </c>
      <c r="C37" s="4">
        <v>200584</v>
      </c>
      <c r="D37" s="4">
        <v>92140</v>
      </c>
      <c r="E37" s="4">
        <v>5283217</v>
      </c>
      <c r="F37" s="4">
        <v>-169403</v>
      </c>
      <c r="G37" s="4">
        <v>5113814</v>
      </c>
      <c r="H37" s="4">
        <v>1521105</v>
      </c>
      <c r="I37" s="4">
        <v>3677318</v>
      </c>
      <c r="J37" s="4">
        <v>30789</v>
      </c>
      <c r="K37" s="4">
        <v>168282</v>
      </c>
      <c r="L37" s="4">
        <v>4143147</v>
      </c>
      <c r="M37" s="4">
        <v>63670</v>
      </c>
      <c r="N37" s="4">
        <v>89091</v>
      </c>
      <c r="O37" s="4">
        <v>23488</v>
      </c>
      <c r="P37" s="4">
        <v>47408</v>
      </c>
      <c r="Q37" s="4">
        <v>32955</v>
      </c>
      <c r="R37" s="4">
        <v>505487</v>
      </c>
      <c r="S37" s="4">
        <v>20553</v>
      </c>
      <c r="T37" s="4">
        <v>289077</v>
      </c>
      <c r="U37" s="4">
        <v>9426</v>
      </c>
      <c r="V37" s="4">
        <v>91334</v>
      </c>
      <c r="W37" s="4">
        <v>10304</v>
      </c>
      <c r="X37" s="4">
        <v>233625</v>
      </c>
      <c r="Y37" s="4">
        <v>13757</v>
      </c>
      <c r="Z37" s="4">
        <v>32726</v>
      </c>
      <c r="AA37" s="4">
        <v>5217</v>
      </c>
      <c r="AB37" s="4">
        <v>33051</v>
      </c>
      <c r="AC37" s="4">
        <v>6022</v>
      </c>
      <c r="AD37" s="4">
        <v>143847</v>
      </c>
      <c r="AE37" s="4">
        <v>1359</v>
      </c>
      <c r="AF37" s="4">
        <v>13528</v>
      </c>
      <c r="AG37" s="4">
        <v>1376</v>
      </c>
      <c r="AH37" s="4">
        <v>13150</v>
      </c>
      <c r="AI37" s="8">
        <v>216</v>
      </c>
      <c r="AJ37" s="9">
        <v>1382</v>
      </c>
      <c r="AK37" s="8">
        <v>108</v>
      </c>
      <c r="AL37" s="8">
        <v>2</v>
      </c>
      <c r="AM37" s="8">
        <v>107</v>
      </c>
      <c r="AN37" s="8">
        <v>859</v>
      </c>
      <c r="AO37" s="8">
        <v>212</v>
      </c>
      <c r="AP37" s="9">
        <v>4291</v>
      </c>
      <c r="AQ37" s="4">
        <v>80221</v>
      </c>
      <c r="AR37" s="4">
        <v>318557</v>
      </c>
      <c r="AS37" s="4">
        <v>1088</v>
      </c>
      <c r="AT37" s="4">
        <v>26615</v>
      </c>
      <c r="AU37" s="4">
        <v>200584</v>
      </c>
      <c r="AV37" s="4">
        <v>5363268</v>
      </c>
      <c r="AW37" s="4">
        <v>5371</v>
      </c>
      <c r="AX37" s="4">
        <v>16642</v>
      </c>
      <c r="AY37" s="4">
        <v>11123</v>
      </c>
      <c r="AZ37" s="4">
        <v>7726</v>
      </c>
      <c r="BA37" s="4">
        <v>7856</v>
      </c>
      <c r="BB37" s="4">
        <v>10200</v>
      </c>
      <c r="BC37">
        <v>386</v>
      </c>
      <c r="BD37" s="4">
        <v>1560</v>
      </c>
      <c r="BE37" s="4">
        <v>20391</v>
      </c>
      <c r="BF37" s="4">
        <v>20970</v>
      </c>
      <c r="BG37" s="4">
        <v>5059</v>
      </c>
      <c r="BH37" s="4">
        <v>20645</v>
      </c>
      <c r="BI37">
        <v>277</v>
      </c>
      <c r="BJ37" s="4">
        <v>1386</v>
      </c>
      <c r="BK37">
        <v>811</v>
      </c>
      <c r="BL37">
        <v>520</v>
      </c>
      <c r="BM37">
        <v>276</v>
      </c>
      <c r="BN37" s="4">
        <v>3117</v>
      </c>
      <c r="BO37">
        <v>619</v>
      </c>
      <c r="BP37">
        <v>8</v>
      </c>
      <c r="BQ37" s="4">
        <v>41985</v>
      </c>
      <c r="BR37" s="4">
        <v>82946</v>
      </c>
      <c r="BS37" s="4">
        <v>59385</v>
      </c>
      <c r="BT37" s="4">
        <v>226662</v>
      </c>
      <c r="BU37" s="4">
        <v>12434</v>
      </c>
      <c r="BV37" s="4">
        <v>57259</v>
      </c>
      <c r="BW37" s="4">
        <v>19476</v>
      </c>
      <c r="BX37" s="4">
        <v>160515</v>
      </c>
      <c r="BY37" s="4">
        <v>48720</v>
      </c>
      <c r="BZ37" s="4">
        <v>45594</v>
      </c>
      <c r="CA37" s="4">
        <v>38120</v>
      </c>
      <c r="CB37" s="4">
        <v>93885</v>
      </c>
      <c r="CC37" s="4">
        <v>33730</v>
      </c>
      <c r="CD37" s="4">
        <v>9249</v>
      </c>
      <c r="CE37" s="4">
        <v>10914</v>
      </c>
      <c r="CF37" s="4">
        <v>2162</v>
      </c>
      <c r="CG37" s="4">
        <v>50832</v>
      </c>
      <c r="CH37" s="4">
        <v>150891</v>
      </c>
      <c r="CI37" s="4">
        <v>33414</v>
      </c>
      <c r="CJ37" s="4">
        <v>337293</v>
      </c>
      <c r="CK37" s="4">
        <v>6813</v>
      </c>
      <c r="CL37" s="4">
        <v>5488</v>
      </c>
      <c r="CM37" s="4">
        <v>34855</v>
      </c>
      <c r="CN37" s="4">
        <v>342781</v>
      </c>
      <c r="CO37" s="4">
        <v>35194</v>
      </c>
      <c r="CP37" s="4">
        <v>43425</v>
      </c>
      <c r="CQ37" s="4">
        <v>24629</v>
      </c>
      <c r="CR37" s="4">
        <v>12785</v>
      </c>
      <c r="CS37">
        <v>770</v>
      </c>
      <c r="CT37" s="4">
        <v>4606</v>
      </c>
      <c r="CU37" s="4">
        <v>38114</v>
      </c>
      <c r="CV37" s="4">
        <v>60047</v>
      </c>
      <c r="CW37">
        <v>56</v>
      </c>
      <c r="CX37">
        <v>415</v>
      </c>
      <c r="CY37" s="4">
        <v>19444</v>
      </c>
      <c r="CZ37" s="4">
        <v>98058</v>
      </c>
      <c r="DA37" s="4">
        <v>50832</v>
      </c>
      <c r="DB37" s="4">
        <v>811290</v>
      </c>
      <c r="DC37" s="4">
        <v>63712</v>
      </c>
      <c r="DD37" s="4">
        <v>57241</v>
      </c>
      <c r="DE37" s="4">
        <v>51211</v>
      </c>
      <c r="DF37" s="4">
        <v>771010</v>
      </c>
      <c r="DG37" s="4">
        <v>149374</v>
      </c>
      <c r="DH37" s="4">
        <v>750095</v>
      </c>
      <c r="DI37" s="4">
        <v>256581</v>
      </c>
      <c r="DJ37" s="4">
        <v>22323</v>
      </c>
      <c r="DK37" s="4">
        <v>160304</v>
      </c>
      <c r="DL37" s="4">
        <v>43602</v>
      </c>
      <c r="DM37" s="4">
        <v>43445</v>
      </c>
      <c r="DN37" s="4">
        <v>3780</v>
      </c>
      <c r="DO37" s="4">
        <v>200054</v>
      </c>
      <c r="DP37" s="4">
        <v>48988</v>
      </c>
      <c r="DQ37">
        <v>56</v>
      </c>
      <c r="DR37">
        <v>2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 s="4">
        <v>4468</v>
      </c>
      <c r="DZ37">
        <v>479</v>
      </c>
      <c r="EA37" s="4">
        <v>164503</v>
      </c>
      <c r="EB37" s="4">
        <v>63059</v>
      </c>
      <c r="EC37" s="4">
        <v>10243</v>
      </c>
      <c r="ED37" s="4">
        <v>3228</v>
      </c>
      <c r="EE37">
        <v>0</v>
      </c>
      <c r="EF37">
        <v>0</v>
      </c>
      <c r="EG37" s="4">
        <v>9644</v>
      </c>
      <c r="EH37" s="4">
        <v>4166</v>
      </c>
      <c r="EI37" s="4">
        <v>152393</v>
      </c>
      <c r="EJ37" s="4">
        <v>45803</v>
      </c>
      <c r="EK37" s="4">
        <v>2019</v>
      </c>
      <c r="EL37">
        <v>917</v>
      </c>
      <c r="EM37">
        <v>666</v>
      </c>
      <c r="EN37">
        <v>9</v>
      </c>
      <c r="EO37" s="4">
        <v>150843</v>
      </c>
      <c r="EP37" s="4">
        <v>44877</v>
      </c>
      <c r="EQ37" s="4">
        <v>27353</v>
      </c>
      <c r="ER37" s="4">
        <v>5326</v>
      </c>
      <c r="ES37" s="4">
        <v>14029</v>
      </c>
      <c r="ET37" s="4">
        <v>2436</v>
      </c>
    </row>
    <row r="38" spans="1:150">
      <c r="A38" t="s">
        <v>45</v>
      </c>
      <c r="B38" t="s">
        <v>94</v>
      </c>
      <c r="C38" s="4">
        <v>179453</v>
      </c>
      <c r="D38" s="4">
        <v>94745</v>
      </c>
      <c r="E38" s="4">
        <v>4885057</v>
      </c>
      <c r="F38" s="4">
        <v>-129939</v>
      </c>
      <c r="G38" s="4">
        <v>4755124</v>
      </c>
      <c r="H38" s="4">
        <v>1304998</v>
      </c>
      <c r="I38" s="4">
        <v>3485030</v>
      </c>
      <c r="J38" s="4">
        <v>34729</v>
      </c>
      <c r="K38" s="4">
        <v>153718</v>
      </c>
      <c r="L38" s="4">
        <v>3858180</v>
      </c>
      <c r="M38" s="4">
        <v>65827</v>
      </c>
      <c r="N38" s="4">
        <v>95597</v>
      </c>
      <c r="O38" s="4">
        <v>27734</v>
      </c>
      <c r="P38" s="4">
        <v>78904</v>
      </c>
      <c r="Q38" s="4">
        <v>22721</v>
      </c>
      <c r="R38" s="4">
        <v>376541</v>
      </c>
      <c r="S38" s="4">
        <v>24898</v>
      </c>
      <c r="T38" s="4">
        <v>372685</v>
      </c>
      <c r="U38" s="4">
        <v>3251</v>
      </c>
      <c r="V38" s="4">
        <v>19320</v>
      </c>
      <c r="W38" s="4">
        <v>14965</v>
      </c>
      <c r="X38" s="4">
        <v>42834</v>
      </c>
      <c r="Y38" s="4">
        <v>7860</v>
      </c>
      <c r="Z38" s="4">
        <v>17723</v>
      </c>
      <c r="AA38" s="4">
        <v>4088</v>
      </c>
      <c r="AB38" s="4">
        <v>21475</v>
      </c>
      <c r="AC38" s="4">
        <v>3095</v>
      </c>
      <c r="AD38" s="4">
        <v>66522</v>
      </c>
      <c r="AE38" s="4">
        <v>1119</v>
      </c>
      <c r="AF38" s="4">
        <v>19664</v>
      </c>
      <c r="AG38" s="4">
        <v>1113</v>
      </c>
      <c r="AH38" s="4">
        <v>20831</v>
      </c>
      <c r="AI38" s="9">
        <v>1277</v>
      </c>
      <c r="AJ38" s="9">
        <v>9845</v>
      </c>
      <c r="AK38" s="8">
        <v>51</v>
      </c>
      <c r="AL38" s="8">
        <v>248</v>
      </c>
      <c r="AM38" s="8">
        <v>56</v>
      </c>
      <c r="AN38" s="8">
        <v>941</v>
      </c>
      <c r="AO38" s="8">
        <v>558</v>
      </c>
      <c r="AP38" s="9">
        <v>3876</v>
      </c>
      <c r="AQ38" s="4">
        <v>60585</v>
      </c>
      <c r="AR38" s="4">
        <v>237337</v>
      </c>
      <c r="AS38">
        <v>836</v>
      </c>
      <c r="AT38" s="4">
        <v>14072</v>
      </c>
      <c r="AU38" s="4">
        <v>179453</v>
      </c>
      <c r="AV38" s="4">
        <v>4971415</v>
      </c>
      <c r="AW38" s="4">
        <v>5166</v>
      </c>
      <c r="AX38" s="4">
        <v>14379</v>
      </c>
      <c r="AY38" s="4">
        <v>11926</v>
      </c>
      <c r="AZ38" s="4">
        <v>4545</v>
      </c>
      <c r="BA38" s="4">
        <v>6797</v>
      </c>
      <c r="BB38" s="4">
        <v>9222</v>
      </c>
      <c r="BC38" s="4">
        <v>1831</v>
      </c>
      <c r="BD38" s="4">
        <v>3175</v>
      </c>
      <c r="BE38" s="4">
        <v>26513</v>
      </c>
      <c r="BF38" s="4">
        <v>28412</v>
      </c>
      <c r="BG38" s="4">
        <v>6492</v>
      </c>
      <c r="BH38" s="4">
        <v>18998</v>
      </c>
      <c r="BI38">
        <v>277</v>
      </c>
      <c r="BJ38" s="4">
        <v>1443</v>
      </c>
      <c r="BK38">
        <v>660</v>
      </c>
      <c r="BL38">
        <v>156</v>
      </c>
      <c r="BM38">
        <v>56</v>
      </c>
      <c r="BN38" s="4">
        <v>1570</v>
      </c>
      <c r="BO38" s="4">
        <v>4568</v>
      </c>
      <c r="BP38">
        <v>591</v>
      </c>
      <c r="BQ38" s="4">
        <v>46100</v>
      </c>
      <c r="BR38" s="4">
        <v>87746</v>
      </c>
      <c r="BS38" s="4">
        <v>45584</v>
      </c>
      <c r="BT38" s="4">
        <v>158311</v>
      </c>
      <c r="BU38" s="4">
        <v>12749</v>
      </c>
      <c r="BV38" s="4">
        <v>28372</v>
      </c>
      <c r="BW38" s="4">
        <v>19906</v>
      </c>
      <c r="BX38" s="4">
        <v>94914</v>
      </c>
      <c r="BY38" s="4">
        <v>40887</v>
      </c>
      <c r="BZ38" s="4">
        <v>42829</v>
      </c>
      <c r="CA38" s="4">
        <v>34861</v>
      </c>
      <c r="CB38" s="4">
        <v>82717</v>
      </c>
      <c r="CC38" s="4">
        <v>27314</v>
      </c>
      <c r="CD38" s="4">
        <v>8616</v>
      </c>
      <c r="CE38" s="4">
        <v>14015</v>
      </c>
      <c r="CF38" s="4">
        <v>3716</v>
      </c>
      <c r="CG38" s="4">
        <v>42603</v>
      </c>
      <c r="CH38" s="4">
        <v>137878</v>
      </c>
      <c r="CI38" s="4">
        <v>33875</v>
      </c>
      <c r="CJ38" s="4">
        <v>324619</v>
      </c>
      <c r="CK38" s="4">
        <v>4295</v>
      </c>
      <c r="CL38" s="4">
        <v>3880</v>
      </c>
      <c r="CM38" s="4">
        <v>34597</v>
      </c>
      <c r="CN38" s="4">
        <v>328499</v>
      </c>
      <c r="CO38" s="4">
        <v>31316</v>
      </c>
      <c r="CP38" s="4">
        <v>53370</v>
      </c>
      <c r="CQ38" s="4">
        <v>19480</v>
      </c>
      <c r="CR38" s="4">
        <v>10109</v>
      </c>
      <c r="CS38">
        <v>267</v>
      </c>
      <c r="CT38">
        <v>819</v>
      </c>
      <c r="CU38" s="4">
        <v>33073</v>
      </c>
      <c r="CV38" s="4">
        <v>63580</v>
      </c>
      <c r="CW38">
        <v>619</v>
      </c>
      <c r="CX38" s="4">
        <v>13681</v>
      </c>
      <c r="CY38" s="4">
        <v>13329</v>
      </c>
      <c r="CZ38" s="4">
        <v>57436</v>
      </c>
      <c r="DA38" s="4">
        <v>42712</v>
      </c>
      <c r="DB38" s="4">
        <v>695298</v>
      </c>
      <c r="DC38" s="4">
        <v>54854</v>
      </c>
      <c r="DD38" s="4">
        <v>50957</v>
      </c>
      <c r="DE38" s="4">
        <v>46123</v>
      </c>
      <c r="DF38" s="4">
        <v>682323</v>
      </c>
      <c r="DG38" s="4">
        <v>133329</v>
      </c>
      <c r="DH38" s="4">
        <v>622676</v>
      </c>
      <c r="DI38" s="4">
        <v>222888</v>
      </c>
      <c r="DJ38" s="4">
        <v>19391</v>
      </c>
      <c r="DK38" s="4">
        <v>150273</v>
      </c>
      <c r="DL38" s="4">
        <v>40874</v>
      </c>
      <c r="DM38" s="4">
        <v>28556</v>
      </c>
      <c r="DN38" s="4">
        <v>2485</v>
      </c>
      <c r="DO38" s="4">
        <v>176086</v>
      </c>
      <c r="DP38" s="4">
        <v>43546</v>
      </c>
      <c r="DQ38">
        <v>113</v>
      </c>
      <c r="DR38">
        <v>4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 s="4">
        <v>2373</v>
      </c>
      <c r="DZ38">
        <v>136</v>
      </c>
      <c r="EA38" s="4">
        <v>157285</v>
      </c>
      <c r="EB38" s="4">
        <v>68247</v>
      </c>
      <c r="EC38" s="4">
        <v>6549</v>
      </c>
      <c r="ED38" s="4">
        <v>3340</v>
      </c>
      <c r="EE38">
        <v>56</v>
      </c>
      <c r="EF38">
        <v>1</v>
      </c>
      <c r="EG38" s="4">
        <v>9322</v>
      </c>
      <c r="EH38" s="4">
        <v>4301</v>
      </c>
      <c r="EI38" s="4">
        <v>142339</v>
      </c>
      <c r="EJ38" s="4">
        <v>46399</v>
      </c>
      <c r="EK38" s="4">
        <v>1987</v>
      </c>
      <c r="EL38">
        <v>684</v>
      </c>
      <c r="EM38">
        <v>506</v>
      </c>
      <c r="EN38">
        <v>14</v>
      </c>
      <c r="EO38" s="4">
        <v>140926</v>
      </c>
      <c r="EP38" s="4">
        <v>45699</v>
      </c>
      <c r="EQ38" s="4">
        <v>23387</v>
      </c>
      <c r="ER38" s="4">
        <v>4208</v>
      </c>
      <c r="ES38" s="4">
        <v>11148</v>
      </c>
      <c r="ET38" s="4">
        <v>2311</v>
      </c>
    </row>
    <row r="39" spans="1:150">
      <c r="A39" t="s">
        <v>46</v>
      </c>
      <c r="B39" t="s">
        <v>94</v>
      </c>
      <c r="C39" s="4">
        <v>202857</v>
      </c>
      <c r="D39" s="4">
        <v>109552</v>
      </c>
      <c r="E39" s="4">
        <v>5758837</v>
      </c>
      <c r="F39" s="4">
        <v>-200393</v>
      </c>
      <c r="G39" s="4">
        <v>5573758</v>
      </c>
      <c r="H39" s="4">
        <v>1646022</v>
      </c>
      <c r="I39" s="4">
        <v>3991542</v>
      </c>
      <c r="J39" s="4">
        <v>41296</v>
      </c>
      <c r="K39" s="4">
        <v>164377</v>
      </c>
      <c r="L39" s="4">
        <v>4299439</v>
      </c>
      <c r="M39" s="4">
        <v>77260</v>
      </c>
      <c r="N39" s="4">
        <v>148540</v>
      </c>
      <c r="O39" s="4">
        <v>31209</v>
      </c>
      <c r="P39" s="4">
        <v>51986</v>
      </c>
      <c r="Q39" s="4">
        <v>32167</v>
      </c>
      <c r="R39" s="4">
        <v>494640</v>
      </c>
      <c r="S39" s="4">
        <v>26308</v>
      </c>
      <c r="T39" s="4">
        <v>511663</v>
      </c>
      <c r="U39" s="4">
        <v>3759</v>
      </c>
      <c r="V39" s="4">
        <v>24994</v>
      </c>
      <c r="W39" s="4">
        <v>10764</v>
      </c>
      <c r="X39" s="4">
        <v>44980</v>
      </c>
      <c r="Y39" s="4">
        <v>15644</v>
      </c>
      <c r="Z39" s="4">
        <v>35460</v>
      </c>
      <c r="AA39" s="4">
        <v>8661</v>
      </c>
      <c r="AB39" s="4">
        <v>64421</v>
      </c>
      <c r="AC39" s="4">
        <v>9569</v>
      </c>
      <c r="AD39" s="4">
        <v>89834</v>
      </c>
      <c r="AE39" s="4">
        <v>4571</v>
      </c>
      <c r="AF39" s="4">
        <v>90110</v>
      </c>
      <c r="AG39" s="4">
        <v>3678</v>
      </c>
      <c r="AH39" s="4">
        <v>14404</v>
      </c>
      <c r="AI39" s="8">
        <v>261</v>
      </c>
      <c r="AJ39" s="9">
        <v>1629</v>
      </c>
      <c r="AK39" s="8">
        <v>56</v>
      </c>
      <c r="AL39" s="8">
        <v>49</v>
      </c>
      <c r="AM39" s="8">
        <v>51</v>
      </c>
      <c r="AN39" s="8">
        <v>275</v>
      </c>
      <c r="AO39" s="8">
        <v>109</v>
      </c>
      <c r="AP39" s="9">
        <v>1177</v>
      </c>
      <c r="AQ39" s="4">
        <v>85925</v>
      </c>
      <c r="AR39" s="4">
        <v>397864</v>
      </c>
      <c r="AS39" s="4">
        <v>3206</v>
      </c>
      <c r="AT39" s="4">
        <v>72179</v>
      </c>
      <c r="AU39" s="4">
        <v>202857</v>
      </c>
      <c r="AV39" s="4">
        <v>5867464</v>
      </c>
      <c r="AW39" s="4">
        <v>2931</v>
      </c>
      <c r="AX39" s="4">
        <v>8130</v>
      </c>
      <c r="AY39" s="4">
        <v>12884</v>
      </c>
      <c r="AZ39" s="4">
        <v>9892</v>
      </c>
      <c r="BA39" s="4">
        <v>4654</v>
      </c>
      <c r="BB39" s="4">
        <v>9134</v>
      </c>
      <c r="BC39">
        <v>502</v>
      </c>
      <c r="BD39">
        <v>480</v>
      </c>
      <c r="BE39" s="4">
        <v>26789</v>
      </c>
      <c r="BF39" s="4">
        <v>36746</v>
      </c>
      <c r="BG39" s="4">
        <v>4999</v>
      </c>
      <c r="BH39" s="4">
        <v>16537</v>
      </c>
      <c r="BI39">
        <v>716</v>
      </c>
      <c r="BJ39" s="4">
        <v>3685</v>
      </c>
      <c r="BK39" s="4">
        <v>2330</v>
      </c>
      <c r="BL39" s="4">
        <v>1673</v>
      </c>
      <c r="BM39">
        <v>272</v>
      </c>
      <c r="BN39" s="4">
        <v>2189</v>
      </c>
      <c r="BO39" s="4">
        <v>2893</v>
      </c>
      <c r="BP39">
        <v>343</v>
      </c>
      <c r="BQ39" s="4">
        <v>47479</v>
      </c>
      <c r="BR39" s="4">
        <v>89138</v>
      </c>
      <c r="BS39" s="4">
        <v>59565</v>
      </c>
      <c r="BT39" s="4">
        <v>246289</v>
      </c>
      <c r="BU39" s="4">
        <v>10517</v>
      </c>
      <c r="BV39" s="4">
        <v>45896</v>
      </c>
      <c r="BW39" s="4">
        <v>23228</v>
      </c>
      <c r="BX39" s="4">
        <v>105571</v>
      </c>
      <c r="BY39" s="4">
        <v>56653</v>
      </c>
      <c r="BZ39" s="4">
        <v>69364</v>
      </c>
      <c r="CA39" s="4">
        <v>41846</v>
      </c>
      <c r="CB39" s="4">
        <v>116678</v>
      </c>
      <c r="CC39" s="4">
        <v>34582</v>
      </c>
      <c r="CD39" s="4">
        <v>10209</v>
      </c>
      <c r="CE39" s="4">
        <v>19520</v>
      </c>
      <c r="CF39" s="4">
        <v>3198</v>
      </c>
      <c r="CG39" s="4">
        <v>58382</v>
      </c>
      <c r="CH39" s="4">
        <v>199450</v>
      </c>
      <c r="CI39" s="4">
        <v>41286</v>
      </c>
      <c r="CJ39" s="4">
        <v>477840</v>
      </c>
      <c r="CK39" s="4">
        <v>6028</v>
      </c>
      <c r="CL39" s="4">
        <v>6321</v>
      </c>
      <c r="CM39" s="4">
        <v>41603</v>
      </c>
      <c r="CN39" s="4">
        <v>484161</v>
      </c>
      <c r="CO39" s="4">
        <v>39954</v>
      </c>
      <c r="CP39" s="4">
        <v>63550</v>
      </c>
      <c r="CQ39" s="4">
        <v>21779</v>
      </c>
      <c r="CR39" s="4">
        <v>12810</v>
      </c>
      <c r="CS39">
        <v>4</v>
      </c>
      <c r="CT39">
        <v>143</v>
      </c>
      <c r="CU39" s="4">
        <v>41474</v>
      </c>
      <c r="CV39" s="4">
        <v>74699</v>
      </c>
      <c r="CW39">
        <v>51</v>
      </c>
      <c r="CX39">
        <v>196</v>
      </c>
      <c r="CY39" s="4">
        <v>20584</v>
      </c>
      <c r="CZ39" s="4">
        <v>152260</v>
      </c>
      <c r="DA39" s="4">
        <v>58832</v>
      </c>
      <c r="DB39" s="4">
        <v>1015718</v>
      </c>
      <c r="DC39" s="4">
        <v>68900</v>
      </c>
      <c r="DD39" s="4">
        <v>71950</v>
      </c>
      <c r="DE39" s="4">
        <v>57112</v>
      </c>
      <c r="DF39" s="4">
        <v>943599</v>
      </c>
      <c r="DG39" s="4">
        <v>145747</v>
      </c>
      <c r="DH39" s="4">
        <v>702424</v>
      </c>
      <c r="DI39" s="4">
        <v>256027</v>
      </c>
      <c r="DJ39" s="4">
        <v>22274</v>
      </c>
      <c r="DK39" s="4">
        <v>151072</v>
      </c>
      <c r="DL39" s="4">
        <v>41092</v>
      </c>
      <c r="DM39" s="4">
        <v>39621</v>
      </c>
      <c r="DN39" s="4">
        <v>3447</v>
      </c>
      <c r="DO39" s="4">
        <v>200989</v>
      </c>
      <c r="DP39" s="4">
        <v>47471</v>
      </c>
      <c r="DQ39">
        <v>945</v>
      </c>
      <c r="DR39">
        <v>254</v>
      </c>
      <c r="DS39">
        <v>56</v>
      </c>
      <c r="DT39">
        <v>2</v>
      </c>
      <c r="DU39">
        <v>0</v>
      </c>
      <c r="DV39">
        <v>0</v>
      </c>
      <c r="DW39">
        <v>0</v>
      </c>
      <c r="DX39">
        <v>0</v>
      </c>
      <c r="DY39" s="4">
        <v>4515</v>
      </c>
      <c r="DZ39">
        <v>856</v>
      </c>
      <c r="EA39" s="4">
        <v>160633</v>
      </c>
      <c r="EB39" s="4">
        <v>80380</v>
      </c>
      <c r="EC39" s="4">
        <v>12437</v>
      </c>
      <c r="ED39" s="4">
        <v>5840</v>
      </c>
      <c r="EE39">
        <v>0</v>
      </c>
      <c r="EF39">
        <v>0</v>
      </c>
      <c r="EG39" s="4">
        <v>7898</v>
      </c>
      <c r="EH39" s="4">
        <v>2978</v>
      </c>
      <c r="EI39" s="4">
        <v>148600</v>
      </c>
      <c r="EJ39" s="4">
        <v>57107</v>
      </c>
      <c r="EK39" s="4">
        <v>3288</v>
      </c>
      <c r="EL39" s="4">
        <v>1641</v>
      </c>
      <c r="EM39" s="4">
        <v>2439</v>
      </c>
      <c r="EN39">
        <v>180</v>
      </c>
      <c r="EO39" s="4">
        <v>145402</v>
      </c>
      <c r="EP39" s="4">
        <v>55431</v>
      </c>
      <c r="EQ39" s="4">
        <v>33041</v>
      </c>
      <c r="ER39" s="4">
        <v>7620</v>
      </c>
      <c r="ES39" s="4">
        <v>13137</v>
      </c>
      <c r="ET39" s="4">
        <v>1875</v>
      </c>
    </row>
    <row r="40" spans="1:150">
      <c r="A40" t="s">
        <v>47</v>
      </c>
      <c r="B40" t="s">
        <v>94</v>
      </c>
      <c r="C40" s="4">
        <v>161270</v>
      </c>
      <c r="D40" s="4">
        <v>79654</v>
      </c>
      <c r="E40" s="4">
        <v>4744812</v>
      </c>
      <c r="F40" s="4">
        <v>-159002</v>
      </c>
      <c r="G40" s="4">
        <v>4597593</v>
      </c>
      <c r="H40" s="4">
        <v>1277622</v>
      </c>
      <c r="I40" s="4">
        <v>3356963</v>
      </c>
      <c r="J40" s="4">
        <v>34483</v>
      </c>
      <c r="K40" s="4">
        <v>138899</v>
      </c>
      <c r="L40" s="4">
        <v>3778124</v>
      </c>
      <c r="M40" s="4">
        <v>56168</v>
      </c>
      <c r="N40" s="4">
        <v>96080</v>
      </c>
      <c r="O40" s="4">
        <v>23564</v>
      </c>
      <c r="P40" s="4">
        <v>56785</v>
      </c>
      <c r="Q40" s="4">
        <v>21368</v>
      </c>
      <c r="R40" s="4">
        <v>334343</v>
      </c>
      <c r="S40" s="4">
        <v>21508</v>
      </c>
      <c r="T40" s="4">
        <v>235598</v>
      </c>
      <c r="U40" s="4">
        <v>4259</v>
      </c>
      <c r="V40" s="4">
        <v>20018</v>
      </c>
      <c r="W40" s="4">
        <v>9100</v>
      </c>
      <c r="X40" s="4">
        <v>22540</v>
      </c>
      <c r="Y40" s="4">
        <v>7043</v>
      </c>
      <c r="Z40" s="4">
        <v>14872</v>
      </c>
      <c r="AA40" s="4">
        <v>5272</v>
      </c>
      <c r="AB40" s="4">
        <v>75390</v>
      </c>
      <c r="AC40" s="4">
        <v>3512</v>
      </c>
      <c r="AD40" s="4">
        <v>34919</v>
      </c>
      <c r="AE40" s="4">
        <v>2063</v>
      </c>
      <c r="AF40" s="4">
        <v>28624</v>
      </c>
      <c r="AG40" s="4">
        <v>1475</v>
      </c>
      <c r="AH40" s="4">
        <v>9933</v>
      </c>
      <c r="AI40" s="8">
        <v>273</v>
      </c>
      <c r="AJ40" s="9">
        <v>1411</v>
      </c>
      <c r="AK40" s="8">
        <v>56</v>
      </c>
      <c r="AL40" s="8">
        <v>92</v>
      </c>
      <c r="AM40" s="8">
        <v>108</v>
      </c>
      <c r="AN40" s="8">
        <v>678</v>
      </c>
      <c r="AO40" s="8">
        <v>211</v>
      </c>
      <c r="AP40" s="8">
        <v>685</v>
      </c>
      <c r="AQ40" s="4">
        <v>69783</v>
      </c>
      <c r="AR40" s="4">
        <v>293331</v>
      </c>
      <c r="AS40" s="4">
        <v>1839</v>
      </c>
      <c r="AT40" s="4">
        <v>22428</v>
      </c>
      <c r="AU40" s="4">
        <v>161270</v>
      </c>
      <c r="AV40" s="4">
        <v>4819962</v>
      </c>
      <c r="AW40" s="4">
        <v>5275</v>
      </c>
      <c r="AX40" s="4">
        <v>18220</v>
      </c>
      <c r="AY40" s="4">
        <v>6638</v>
      </c>
      <c r="AZ40" s="4">
        <v>3170</v>
      </c>
      <c r="BA40" s="4">
        <v>1613</v>
      </c>
      <c r="BB40" s="4">
        <v>2240</v>
      </c>
      <c r="BC40">
        <v>553</v>
      </c>
      <c r="BD40" s="4">
        <v>1180</v>
      </c>
      <c r="BE40" s="4">
        <v>22276</v>
      </c>
      <c r="BF40" s="4">
        <v>18290</v>
      </c>
      <c r="BG40" s="4">
        <v>5151</v>
      </c>
      <c r="BH40" s="4">
        <v>15366</v>
      </c>
      <c r="BI40">
        <v>445</v>
      </c>
      <c r="BJ40" s="4">
        <v>1875</v>
      </c>
      <c r="BK40">
        <v>657</v>
      </c>
      <c r="BL40">
        <v>313</v>
      </c>
      <c r="BM40">
        <v>544</v>
      </c>
      <c r="BN40" s="4">
        <v>2669</v>
      </c>
      <c r="BO40" s="4">
        <v>1558</v>
      </c>
      <c r="BP40">
        <v>41</v>
      </c>
      <c r="BQ40" s="4">
        <v>31665</v>
      </c>
      <c r="BR40" s="4">
        <v>63586</v>
      </c>
      <c r="BS40" s="4">
        <v>48990</v>
      </c>
      <c r="BT40" s="4">
        <v>189652</v>
      </c>
      <c r="BU40" s="4">
        <v>8201</v>
      </c>
      <c r="BV40" s="4">
        <v>30650</v>
      </c>
      <c r="BW40" s="4">
        <v>16094</v>
      </c>
      <c r="BX40" s="4">
        <v>128139</v>
      </c>
      <c r="BY40" s="4">
        <v>39619</v>
      </c>
      <c r="BZ40" s="4">
        <v>42188</v>
      </c>
      <c r="CA40" s="4">
        <v>28692</v>
      </c>
      <c r="CB40" s="4">
        <v>79625</v>
      </c>
      <c r="CC40" s="4">
        <v>24635</v>
      </c>
      <c r="CD40" s="4">
        <v>10795</v>
      </c>
      <c r="CE40" s="4">
        <v>8471</v>
      </c>
      <c r="CF40" s="4">
        <v>1663</v>
      </c>
      <c r="CG40" s="4">
        <v>39898</v>
      </c>
      <c r="CH40" s="4">
        <v>134271</v>
      </c>
      <c r="CI40" s="4">
        <v>29364</v>
      </c>
      <c r="CJ40" s="4">
        <v>332238</v>
      </c>
      <c r="CK40" s="4">
        <v>3932</v>
      </c>
      <c r="CL40" s="4">
        <v>5440</v>
      </c>
      <c r="CM40" s="4">
        <v>29467</v>
      </c>
      <c r="CN40" s="4">
        <v>337678</v>
      </c>
      <c r="CO40" s="4">
        <v>30425</v>
      </c>
      <c r="CP40" s="4">
        <v>453230</v>
      </c>
      <c r="CQ40" s="4">
        <v>18432</v>
      </c>
      <c r="CR40" s="4">
        <v>11605</v>
      </c>
      <c r="CS40" s="4">
        <v>1608</v>
      </c>
      <c r="CT40">
        <v>547</v>
      </c>
      <c r="CU40" s="4">
        <v>31299</v>
      </c>
      <c r="CV40" s="4">
        <v>53967</v>
      </c>
      <c r="CW40">
        <v>102</v>
      </c>
      <c r="CX40" s="4">
        <v>1951</v>
      </c>
      <c r="CY40" s="4">
        <v>13663</v>
      </c>
      <c r="CZ40" s="4">
        <v>60724</v>
      </c>
      <c r="DA40" s="4">
        <v>40118</v>
      </c>
      <c r="DB40" s="4">
        <v>716197</v>
      </c>
      <c r="DC40" s="4">
        <v>49043</v>
      </c>
      <c r="DD40" s="4">
        <v>47069</v>
      </c>
      <c r="DE40" s="4">
        <v>40066</v>
      </c>
      <c r="DF40" s="4">
        <v>675337</v>
      </c>
      <c r="DG40" s="4">
        <v>121204</v>
      </c>
      <c r="DH40" s="4">
        <v>602285</v>
      </c>
      <c r="DI40" s="4">
        <v>208516</v>
      </c>
      <c r="DJ40" s="4">
        <v>18141</v>
      </c>
      <c r="DK40" s="4">
        <v>144131</v>
      </c>
      <c r="DL40" s="4">
        <v>39204</v>
      </c>
      <c r="DM40" s="4">
        <v>27186</v>
      </c>
      <c r="DN40" s="4">
        <v>2365</v>
      </c>
      <c r="DO40" s="4">
        <v>160490</v>
      </c>
      <c r="DP40" s="4">
        <v>41507</v>
      </c>
      <c r="DQ40">
        <v>159</v>
      </c>
      <c r="DR40">
        <v>36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 s="4">
        <v>2226</v>
      </c>
      <c r="DZ40">
        <v>115</v>
      </c>
      <c r="EA40" s="4">
        <v>135543</v>
      </c>
      <c r="EB40" s="4">
        <v>66183</v>
      </c>
      <c r="EC40" s="4">
        <v>7654</v>
      </c>
      <c r="ED40" s="4">
        <v>5529</v>
      </c>
      <c r="EE40">
        <v>0</v>
      </c>
      <c r="EF40">
        <v>0</v>
      </c>
      <c r="EG40" s="4">
        <v>12052</v>
      </c>
      <c r="EH40" s="4">
        <v>5180</v>
      </c>
      <c r="EI40" s="4">
        <v>122669</v>
      </c>
      <c r="EJ40" s="4">
        <v>48349</v>
      </c>
      <c r="EK40" s="4">
        <v>3490</v>
      </c>
      <c r="EL40" s="4">
        <v>1388</v>
      </c>
      <c r="EM40" s="4">
        <v>2112</v>
      </c>
      <c r="EN40">
        <v>30</v>
      </c>
      <c r="EO40" s="4">
        <v>119636</v>
      </c>
      <c r="EP40" s="4">
        <v>46931</v>
      </c>
      <c r="EQ40" s="4">
        <v>23732</v>
      </c>
      <c r="ER40" s="4">
        <v>4273</v>
      </c>
      <c r="ES40" s="4">
        <v>9339</v>
      </c>
      <c r="ET40" s="4">
        <v>1775</v>
      </c>
    </row>
    <row r="41" spans="1:150">
      <c r="A41" t="s">
        <v>48</v>
      </c>
      <c r="B41" t="s">
        <v>94</v>
      </c>
      <c r="C41" s="4">
        <v>165788</v>
      </c>
      <c r="D41" s="4">
        <v>79083</v>
      </c>
      <c r="E41" s="4">
        <v>5058118</v>
      </c>
      <c r="F41" s="4">
        <v>-169943</v>
      </c>
      <c r="G41" s="4">
        <v>4888176</v>
      </c>
      <c r="H41" s="4">
        <v>1487758</v>
      </c>
      <c r="I41" s="4">
        <v>3497471</v>
      </c>
      <c r="J41" s="4">
        <v>35636</v>
      </c>
      <c r="K41" s="4">
        <v>143350</v>
      </c>
      <c r="L41" s="4">
        <v>4106615</v>
      </c>
      <c r="M41" s="4">
        <v>59170</v>
      </c>
      <c r="N41" s="4">
        <v>80633</v>
      </c>
      <c r="O41" s="4">
        <v>21359</v>
      </c>
      <c r="P41" s="4">
        <v>84103</v>
      </c>
      <c r="Q41" s="4">
        <v>19561</v>
      </c>
      <c r="R41" s="4">
        <v>301993</v>
      </c>
      <c r="S41" s="4">
        <v>14980</v>
      </c>
      <c r="T41" s="4">
        <v>276657</v>
      </c>
      <c r="U41" s="4">
        <v>5774</v>
      </c>
      <c r="V41" s="4">
        <v>21675</v>
      </c>
      <c r="W41" s="4">
        <v>11409</v>
      </c>
      <c r="X41" s="4">
        <v>34631</v>
      </c>
      <c r="Y41" s="4">
        <v>6576</v>
      </c>
      <c r="Z41" s="4">
        <v>13623</v>
      </c>
      <c r="AA41" s="4">
        <v>4739</v>
      </c>
      <c r="AB41" s="4">
        <v>46537</v>
      </c>
      <c r="AC41" s="4">
        <v>4088</v>
      </c>
      <c r="AD41" s="4">
        <v>44829</v>
      </c>
      <c r="AE41" s="4">
        <v>3058</v>
      </c>
      <c r="AF41" s="4">
        <v>58472</v>
      </c>
      <c r="AG41" s="4">
        <v>1801</v>
      </c>
      <c r="AH41" s="4">
        <v>23658</v>
      </c>
      <c r="AI41" s="8">
        <v>111</v>
      </c>
      <c r="AJ41" s="8">
        <v>292</v>
      </c>
      <c r="AK41" s="8">
        <v>0</v>
      </c>
      <c r="AL41" s="8">
        <v>0</v>
      </c>
      <c r="AM41" s="8">
        <v>52</v>
      </c>
      <c r="AN41" s="8">
        <v>15</v>
      </c>
      <c r="AO41" s="8">
        <v>657</v>
      </c>
      <c r="AP41" s="9">
        <v>7366</v>
      </c>
      <c r="AQ41" s="4">
        <v>72178</v>
      </c>
      <c r="AR41" s="4">
        <v>299534</v>
      </c>
      <c r="AS41" s="4">
        <v>2656</v>
      </c>
      <c r="AT41" s="4">
        <v>42018</v>
      </c>
      <c r="AU41" s="4">
        <v>165788</v>
      </c>
      <c r="AV41" s="4">
        <v>5136320</v>
      </c>
      <c r="AW41" s="4">
        <v>5520</v>
      </c>
      <c r="AX41" s="4">
        <v>24736</v>
      </c>
      <c r="AY41" s="4">
        <v>8125</v>
      </c>
      <c r="AZ41" s="4">
        <v>3762</v>
      </c>
      <c r="BA41" s="4">
        <v>3344</v>
      </c>
      <c r="BB41" s="4">
        <v>5018</v>
      </c>
      <c r="BC41">
        <v>539</v>
      </c>
      <c r="BD41">
        <v>821</v>
      </c>
      <c r="BE41" s="4">
        <v>16535</v>
      </c>
      <c r="BF41" s="4">
        <v>23831</v>
      </c>
      <c r="BG41" s="4">
        <v>6922</v>
      </c>
      <c r="BH41" s="4">
        <v>23002</v>
      </c>
      <c r="BI41">
        <v>497</v>
      </c>
      <c r="BJ41" s="4">
        <v>1930</v>
      </c>
      <c r="BK41">
        <v>711</v>
      </c>
      <c r="BL41">
        <v>110</v>
      </c>
      <c r="BM41">
        <v>739</v>
      </c>
      <c r="BN41" s="4">
        <v>5758</v>
      </c>
      <c r="BO41">
        <v>56</v>
      </c>
      <c r="BP41">
        <v>0</v>
      </c>
      <c r="BQ41" s="4">
        <v>31759</v>
      </c>
      <c r="BR41" s="4">
        <v>89464</v>
      </c>
      <c r="BS41" s="4">
        <v>50100</v>
      </c>
      <c r="BT41" s="4">
        <v>212042</v>
      </c>
      <c r="BU41" s="4">
        <v>8532</v>
      </c>
      <c r="BV41" s="4">
        <v>42099</v>
      </c>
      <c r="BW41" s="4">
        <v>15323</v>
      </c>
      <c r="BX41" s="4">
        <v>157357</v>
      </c>
      <c r="BY41" s="4">
        <v>47805</v>
      </c>
      <c r="BZ41" s="4">
        <v>52130</v>
      </c>
      <c r="CA41" s="4">
        <v>36961</v>
      </c>
      <c r="CB41" s="4">
        <v>100544</v>
      </c>
      <c r="CC41" s="4">
        <v>35458</v>
      </c>
      <c r="CD41" s="4">
        <v>14098</v>
      </c>
      <c r="CE41" s="4">
        <v>12567</v>
      </c>
      <c r="CF41" s="4">
        <v>2780</v>
      </c>
      <c r="CG41" s="4">
        <v>47972</v>
      </c>
      <c r="CH41" s="4">
        <v>169551</v>
      </c>
      <c r="CI41" s="4">
        <v>37124</v>
      </c>
      <c r="CJ41" s="4">
        <v>433335</v>
      </c>
      <c r="CK41" s="4">
        <v>5456</v>
      </c>
      <c r="CL41" s="4">
        <v>10065</v>
      </c>
      <c r="CM41" s="4">
        <v>37392</v>
      </c>
      <c r="CN41" s="4">
        <v>443400</v>
      </c>
      <c r="CO41" s="4">
        <v>35963</v>
      </c>
      <c r="CP41" s="4">
        <v>65732</v>
      </c>
      <c r="CQ41" s="4">
        <v>23317</v>
      </c>
      <c r="CR41" s="4">
        <v>15306</v>
      </c>
      <c r="CS41">
        <v>691</v>
      </c>
      <c r="CT41" s="4">
        <v>13012</v>
      </c>
      <c r="CU41" s="4">
        <v>38835</v>
      </c>
      <c r="CV41" s="4">
        <v>72053</v>
      </c>
      <c r="CW41">
        <v>220</v>
      </c>
      <c r="CX41" s="4">
        <v>8963</v>
      </c>
      <c r="CY41" s="4">
        <v>18616</v>
      </c>
      <c r="CZ41" s="4">
        <v>99527</v>
      </c>
      <c r="DA41" s="4">
        <v>49417</v>
      </c>
      <c r="DB41" s="4">
        <v>949712</v>
      </c>
      <c r="DC41" s="4">
        <v>61334</v>
      </c>
      <c r="DD41" s="4">
        <v>58123</v>
      </c>
      <c r="DE41" s="4">
        <v>49735</v>
      </c>
      <c r="DF41" s="4">
        <v>898590</v>
      </c>
      <c r="DG41" s="4">
        <v>116033</v>
      </c>
      <c r="DH41" s="4">
        <v>589169</v>
      </c>
      <c r="DI41" s="4">
        <v>216877</v>
      </c>
      <c r="DJ41" s="4">
        <v>18868</v>
      </c>
      <c r="DK41" s="4">
        <v>150108</v>
      </c>
      <c r="DL41" s="4">
        <v>40829</v>
      </c>
      <c r="DM41" s="4">
        <v>27935</v>
      </c>
      <c r="DN41" s="4">
        <v>2430</v>
      </c>
      <c r="DO41" s="4">
        <v>165659</v>
      </c>
      <c r="DP41" s="4">
        <v>42891</v>
      </c>
      <c r="DQ41">
        <v>507</v>
      </c>
      <c r="DR41">
        <v>20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 s="4">
        <v>2936</v>
      </c>
      <c r="DZ41">
        <v>196</v>
      </c>
      <c r="EA41" s="4">
        <v>142832</v>
      </c>
      <c r="EB41" s="4">
        <v>73914</v>
      </c>
      <c r="EC41" s="4">
        <v>7912</v>
      </c>
      <c r="ED41" s="4">
        <v>5623</v>
      </c>
      <c r="EE41">
        <v>51</v>
      </c>
      <c r="EF41">
        <v>4</v>
      </c>
      <c r="EG41" s="4">
        <v>11107</v>
      </c>
      <c r="EH41" s="4">
        <v>5013</v>
      </c>
      <c r="EI41" s="4">
        <v>134737</v>
      </c>
      <c r="EJ41" s="4">
        <v>53119</v>
      </c>
      <c r="EK41" s="4">
        <v>4126</v>
      </c>
      <c r="EL41" s="4">
        <v>2510</v>
      </c>
      <c r="EM41">
        <v>778</v>
      </c>
      <c r="EN41">
        <v>29</v>
      </c>
      <c r="EO41" s="4">
        <v>131287</v>
      </c>
      <c r="EP41" s="4">
        <v>50581</v>
      </c>
      <c r="EQ41" s="4">
        <v>15940</v>
      </c>
      <c r="ER41" s="4">
        <v>3882</v>
      </c>
      <c r="ES41" s="4">
        <v>2905</v>
      </c>
      <c r="ET41">
        <v>451</v>
      </c>
    </row>
    <row r="42" spans="1:150">
      <c r="A42" t="s">
        <v>49</v>
      </c>
      <c r="B42" t="s">
        <v>94</v>
      </c>
      <c r="C42" s="4">
        <v>169493</v>
      </c>
      <c r="D42" s="4">
        <v>89574</v>
      </c>
      <c r="E42" s="4">
        <v>5331958</v>
      </c>
      <c r="F42" s="4">
        <v>-162930</v>
      </c>
      <c r="G42" s="4">
        <v>5169027</v>
      </c>
      <c r="H42" s="4">
        <v>1368493</v>
      </c>
      <c r="I42" s="4">
        <v>3849746</v>
      </c>
      <c r="J42" s="4">
        <v>46693</v>
      </c>
      <c r="K42" s="4">
        <v>144933</v>
      </c>
      <c r="L42" s="4">
        <v>4234162</v>
      </c>
      <c r="M42" s="4">
        <v>63656</v>
      </c>
      <c r="N42" s="4">
        <v>69078</v>
      </c>
      <c r="O42" s="4">
        <v>28030</v>
      </c>
      <c r="P42" s="4">
        <v>49627</v>
      </c>
      <c r="Q42" s="4">
        <v>27296</v>
      </c>
      <c r="R42" s="4">
        <v>489279</v>
      </c>
      <c r="S42" s="4">
        <v>21034</v>
      </c>
      <c r="T42" s="4">
        <v>284489</v>
      </c>
      <c r="U42" s="4">
        <v>4994</v>
      </c>
      <c r="V42" s="4">
        <v>39697</v>
      </c>
      <c r="W42" s="4">
        <v>11784</v>
      </c>
      <c r="X42" s="4">
        <v>97832</v>
      </c>
      <c r="Y42" s="4">
        <v>10400</v>
      </c>
      <c r="Z42" s="4">
        <v>21555</v>
      </c>
      <c r="AA42" s="4">
        <v>5180</v>
      </c>
      <c r="AB42" s="4">
        <v>86055</v>
      </c>
      <c r="AC42" s="4">
        <v>4891</v>
      </c>
      <c r="AD42" s="4">
        <v>92735</v>
      </c>
      <c r="AE42" s="4">
        <v>4909</v>
      </c>
      <c r="AF42" s="4">
        <v>64814</v>
      </c>
      <c r="AG42" s="4">
        <v>2583</v>
      </c>
      <c r="AH42" s="4">
        <v>35834</v>
      </c>
      <c r="AI42" s="9">
        <v>1436</v>
      </c>
      <c r="AJ42" s="9">
        <v>17275</v>
      </c>
      <c r="AK42" s="8">
        <v>0</v>
      </c>
      <c r="AL42" s="8">
        <v>0</v>
      </c>
      <c r="AM42" s="8">
        <v>56</v>
      </c>
      <c r="AN42" s="9">
        <v>1906</v>
      </c>
      <c r="AO42" s="9">
        <v>1548</v>
      </c>
      <c r="AP42" s="9">
        <v>68397</v>
      </c>
      <c r="AQ42" s="4">
        <v>75527</v>
      </c>
      <c r="AR42" s="4">
        <v>293637</v>
      </c>
      <c r="AS42" s="4">
        <v>1468</v>
      </c>
      <c r="AT42" s="4">
        <v>31657</v>
      </c>
      <c r="AU42" s="4">
        <v>169493</v>
      </c>
      <c r="AV42" s="4">
        <v>5398286</v>
      </c>
      <c r="AW42" s="4">
        <v>2594</v>
      </c>
      <c r="AX42" s="4">
        <v>7125</v>
      </c>
      <c r="AY42" s="4">
        <v>10329</v>
      </c>
      <c r="AZ42" s="4">
        <v>4786</v>
      </c>
      <c r="BA42" s="4">
        <v>6338</v>
      </c>
      <c r="BB42" s="4">
        <v>5467</v>
      </c>
      <c r="BC42">
        <v>900</v>
      </c>
      <c r="BD42" s="4">
        <v>1653</v>
      </c>
      <c r="BE42" s="4">
        <v>21210</v>
      </c>
      <c r="BF42" s="4">
        <v>21974</v>
      </c>
      <c r="BG42" s="4">
        <v>5257</v>
      </c>
      <c r="BH42" s="4">
        <v>17026</v>
      </c>
      <c r="BI42">
        <v>562</v>
      </c>
      <c r="BJ42" s="4">
        <v>3477</v>
      </c>
      <c r="BK42" s="4">
        <v>1038</v>
      </c>
      <c r="BL42">
        <v>266</v>
      </c>
      <c r="BM42">
        <v>562</v>
      </c>
      <c r="BN42" s="4">
        <v>4951</v>
      </c>
      <c r="BO42" s="4">
        <v>2688</v>
      </c>
      <c r="BP42">
        <v>74</v>
      </c>
      <c r="BQ42" s="4">
        <v>39132</v>
      </c>
      <c r="BR42" s="4">
        <v>67277</v>
      </c>
      <c r="BS42" s="4">
        <v>50583</v>
      </c>
      <c r="BT42" s="4">
        <v>202254</v>
      </c>
      <c r="BU42" s="4">
        <v>9849</v>
      </c>
      <c r="BV42" s="4">
        <v>39323</v>
      </c>
      <c r="BW42" s="4">
        <v>12685</v>
      </c>
      <c r="BX42" s="4">
        <v>87057</v>
      </c>
      <c r="BY42" s="4">
        <v>43724</v>
      </c>
      <c r="BZ42" s="4">
        <v>57194</v>
      </c>
      <c r="CA42" s="4">
        <v>33873</v>
      </c>
      <c r="CB42" s="4">
        <v>94130</v>
      </c>
      <c r="CC42" s="4">
        <v>31400</v>
      </c>
      <c r="CD42" s="4">
        <v>12260</v>
      </c>
      <c r="CE42" s="4">
        <v>12484</v>
      </c>
      <c r="CF42" s="4">
        <v>1470</v>
      </c>
      <c r="CG42" s="4">
        <v>44079</v>
      </c>
      <c r="CH42" s="4">
        <v>165054</v>
      </c>
      <c r="CI42" s="4">
        <v>32449</v>
      </c>
      <c r="CJ42" s="4">
        <v>406179</v>
      </c>
      <c r="CK42" s="4">
        <v>5073</v>
      </c>
      <c r="CL42" s="4">
        <v>12212</v>
      </c>
      <c r="CM42" s="4">
        <v>32507</v>
      </c>
      <c r="CN42" s="4">
        <v>418391</v>
      </c>
      <c r="CO42" s="4">
        <v>31573</v>
      </c>
      <c r="CP42" s="4">
        <v>60000</v>
      </c>
      <c r="CQ42" s="4">
        <v>21846</v>
      </c>
      <c r="CR42" s="4">
        <v>12973</v>
      </c>
      <c r="CS42">
        <v>327</v>
      </c>
      <c r="CT42">
        <v>549</v>
      </c>
      <c r="CU42" s="4">
        <v>33988</v>
      </c>
      <c r="CV42" s="4">
        <v>72267</v>
      </c>
      <c r="CW42">
        <v>56</v>
      </c>
      <c r="CX42">
        <v>441</v>
      </c>
      <c r="CY42" s="4">
        <v>15095</v>
      </c>
      <c r="CZ42" s="4">
        <v>75619</v>
      </c>
      <c r="DA42" s="4">
        <v>44079</v>
      </c>
      <c r="DB42" s="4">
        <v>817352</v>
      </c>
      <c r="DC42" s="4">
        <v>52536</v>
      </c>
      <c r="DD42" s="4">
        <v>64453</v>
      </c>
      <c r="DE42" s="4">
        <v>42544</v>
      </c>
      <c r="DF42" s="4">
        <v>741045</v>
      </c>
      <c r="DG42" s="4">
        <v>126948</v>
      </c>
      <c r="DH42" s="4">
        <v>627448</v>
      </c>
      <c r="DI42" s="4">
        <v>220630</v>
      </c>
      <c r="DJ42" s="4">
        <v>19195</v>
      </c>
      <c r="DK42" s="4">
        <v>140787</v>
      </c>
      <c r="DL42" s="4">
        <v>38294</v>
      </c>
      <c r="DM42" s="4">
        <v>33557</v>
      </c>
      <c r="DN42" s="4">
        <v>2919</v>
      </c>
      <c r="DO42" s="4">
        <v>169426</v>
      </c>
      <c r="DP42" s="4">
        <v>41833</v>
      </c>
      <c r="DQ42">
        <v>108</v>
      </c>
      <c r="DR42">
        <v>39</v>
      </c>
      <c r="DS42">
        <v>0</v>
      </c>
      <c r="DT42">
        <v>0</v>
      </c>
      <c r="DV42">
        <v>9</v>
      </c>
      <c r="DW42">
        <v>0</v>
      </c>
      <c r="DX42">
        <v>0</v>
      </c>
      <c r="DY42" s="4">
        <v>6054</v>
      </c>
      <c r="DZ42">
        <v>863</v>
      </c>
      <c r="EA42" s="4">
        <v>145236</v>
      </c>
      <c r="EB42" s="4">
        <v>89480</v>
      </c>
      <c r="EC42" s="4">
        <v>7531</v>
      </c>
      <c r="ED42" s="4">
        <v>4556</v>
      </c>
      <c r="EE42">
        <v>450</v>
      </c>
      <c r="EF42">
        <v>76</v>
      </c>
      <c r="EG42" s="4">
        <v>10282</v>
      </c>
      <c r="EH42" s="4">
        <v>3881</v>
      </c>
      <c r="EI42" s="4">
        <v>132681</v>
      </c>
      <c r="EJ42" s="4">
        <v>66818</v>
      </c>
      <c r="EK42" s="4">
        <v>2970</v>
      </c>
      <c r="EL42">
        <v>887</v>
      </c>
      <c r="EM42" s="4">
        <v>2228</v>
      </c>
      <c r="EN42">
        <v>75</v>
      </c>
      <c r="EO42" s="4">
        <v>130628</v>
      </c>
      <c r="EP42" s="4">
        <v>65900</v>
      </c>
      <c r="EQ42" s="4">
        <v>22855</v>
      </c>
      <c r="ER42" s="4">
        <v>6109</v>
      </c>
      <c r="ES42" s="4">
        <v>11152</v>
      </c>
      <c r="ET42" s="4">
        <v>3030</v>
      </c>
    </row>
    <row r="43" spans="1:150">
      <c r="A43" t="s">
        <v>50</v>
      </c>
      <c r="B43" t="s">
        <v>95</v>
      </c>
      <c r="C43" s="4">
        <v>178311</v>
      </c>
      <c r="D43" s="4">
        <v>111288</v>
      </c>
      <c r="E43" s="4">
        <v>5818842</v>
      </c>
      <c r="F43" s="4">
        <v>-215451</v>
      </c>
      <c r="G43" s="4">
        <v>5616659</v>
      </c>
      <c r="H43" s="4">
        <v>1385744</v>
      </c>
      <c r="I43" s="4">
        <v>4260294</v>
      </c>
      <c r="J43" s="4">
        <v>57377</v>
      </c>
      <c r="K43" s="4">
        <v>150876</v>
      </c>
      <c r="L43" s="4">
        <v>4464673</v>
      </c>
      <c r="M43" s="4">
        <v>69694</v>
      </c>
      <c r="N43" s="4">
        <v>116621</v>
      </c>
      <c r="O43" s="4">
        <v>25150</v>
      </c>
      <c r="P43" s="4">
        <v>145063</v>
      </c>
      <c r="Q43" s="4">
        <v>23380</v>
      </c>
      <c r="R43" s="4">
        <v>346498</v>
      </c>
      <c r="S43" s="4">
        <v>24518</v>
      </c>
      <c r="T43" s="4">
        <v>359585</v>
      </c>
      <c r="U43" s="4">
        <v>6287</v>
      </c>
      <c r="V43" s="4">
        <v>48781</v>
      </c>
      <c r="W43" s="4">
        <v>11447</v>
      </c>
      <c r="X43" s="4">
        <v>84702</v>
      </c>
      <c r="Y43" s="4">
        <v>12513</v>
      </c>
      <c r="Z43" s="4">
        <v>34515</v>
      </c>
      <c r="AA43" s="4">
        <v>2642</v>
      </c>
      <c r="AB43" s="4">
        <v>22807</v>
      </c>
      <c r="AC43" s="4">
        <v>2905</v>
      </c>
      <c r="AD43" s="4">
        <v>36337</v>
      </c>
      <c r="AE43" s="4">
        <v>5149</v>
      </c>
      <c r="AF43" s="4">
        <v>113086</v>
      </c>
      <c r="AG43" s="4">
        <v>3520</v>
      </c>
      <c r="AH43" s="4">
        <v>42425</v>
      </c>
      <c r="AI43" s="9">
        <v>1824</v>
      </c>
      <c r="AJ43" s="9">
        <v>7031</v>
      </c>
      <c r="AK43" s="8">
        <v>0</v>
      </c>
      <c r="AL43" s="8">
        <v>0</v>
      </c>
      <c r="AM43" s="8">
        <v>164</v>
      </c>
      <c r="AN43" s="8">
        <v>553</v>
      </c>
      <c r="AO43" s="8">
        <v>711</v>
      </c>
      <c r="AP43" s="9">
        <v>9000</v>
      </c>
      <c r="AQ43" s="4">
        <v>77298</v>
      </c>
      <c r="AR43" s="4">
        <v>435114</v>
      </c>
      <c r="AS43" s="4">
        <v>1128</v>
      </c>
      <c r="AT43" s="4">
        <v>13621</v>
      </c>
      <c r="AU43" s="4">
        <v>178311</v>
      </c>
      <c r="AV43" s="4">
        <v>5911064</v>
      </c>
      <c r="AW43" s="4">
        <v>4845</v>
      </c>
      <c r="AX43" s="4">
        <v>15074</v>
      </c>
      <c r="AY43" s="4">
        <v>6439</v>
      </c>
      <c r="AZ43" s="4">
        <v>4453</v>
      </c>
      <c r="BA43" s="4">
        <v>2838</v>
      </c>
      <c r="BB43" s="4">
        <v>3144</v>
      </c>
      <c r="BC43" s="4">
        <v>1672</v>
      </c>
      <c r="BD43">
        <v>881</v>
      </c>
      <c r="BE43" s="4">
        <v>26574</v>
      </c>
      <c r="BF43" s="4">
        <v>29873</v>
      </c>
      <c r="BG43" s="4">
        <v>5135</v>
      </c>
      <c r="BH43" s="4">
        <v>13841</v>
      </c>
      <c r="BI43">
        <v>277</v>
      </c>
      <c r="BJ43" s="4">
        <v>2870</v>
      </c>
      <c r="BK43">
        <v>604</v>
      </c>
      <c r="BL43">
        <v>40</v>
      </c>
      <c r="BM43">
        <v>215</v>
      </c>
      <c r="BN43" s="4">
        <v>1916</v>
      </c>
      <c r="BO43">
        <v>56</v>
      </c>
      <c r="BP43">
        <v>53</v>
      </c>
      <c r="BQ43" s="4">
        <v>41847</v>
      </c>
      <c r="BR43" s="4">
        <v>72732</v>
      </c>
      <c r="BS43" s="4">
        <v>52372</v>
      </c>
      <c r="BT43" s="4">
        <v>269222</v>
      </c>
      <c r="BU43" s="4">
        <v>8892</v>
      </c>
      <c r="BV43" s="4">
        <v>54570</v>
      </c>
      <c r="BW43" s="4">
        <v>14508</v>
      </c>
      <c r="BX43" s="4">
        <v>89274</v>
      </c>
      <c r="BY43" s="4">
        <v>43047</v>
      </c>
      <c r="BZ43" s="4">
        <v>54101</v>
      </c>
      <c r="CA43" s="4">
        <v>33941</v>
      </c>
      <c r="CB43" s="4">
        <v>81613</v>
      </c>
      <c r="CC43" s="4">
        <v>31751</v>
      </c>
      <c r="CD43" s="4">
        <v>12793</v>
      </c>
      <c r="CE43" s="4">
        <v>9674</v>
      </c>
      <c r="CF43" s="4">
        <v>2564</v>
      </c>
      <c r="CG43" s="4">
        <v>44549</v>
      </c>
      <c r="CH43" s="4">
        <v>151071</v>
      </c>
      <c r="CI43" s="4">
        <v>33649</v>
      </c>
      <c r="CJ43" s="4">
        <v>398363</v>
      </c>
      <c r="CK43" s="4">
        <v>7062</v>
      </c>
      <c r="CL43" s="4">
        <v>8503</v>
      </c>
      <c r="CM43" s="4">
        <v>33888</v>
      </c>
      <c r="CN43" s="4">
        <v>406866</v>
      </c>
      <c r="CO43" s="4">
        <v>35517</v>
      </c>
      <c r="CP43" s="4">
        <v>48812</v>
      </c>
      <c r="CQ43" s="4">
        <v>22958</v>
      </c>
      <c r="CR43" s="4">
        <v>12755</v>
      </c>
      <c r="CS43">
        <v>247</v>
      </c>
      <c r="CT43">
        <v>581</v>
      </c>
      <c r="CU43" s="4">
        <v>37578</v>
      </c>
      <c r="CV43" s="4">
        <v>61861</v>
      </c>
      <c r="CW43">
        <v>56</v>
      </c>
      <c r="CX43">
        <v>42</v>
      </c>
      <c r="CY43" s="4">
        <v>14975</v>
      </c>
      <c r="CZ43" s="4">
        <v>75488</v>
      </c>
      <c r="DA43" s="4">
        <v>44549</v>
      </c>
      <c r="DB43" s="4">
        <v>784372</v>
      </c>
      <c r="DC43" s="4">
        <v>59293</v>
      </c>
      <c r="DD43" s="4">
        <v>61200</v>
      </c>
      <c r="DE43" s="4">
        <v>46267</v>
      </c>
      <c r="DF43" s="4">
        <v>738110</v>
      </c>
      <c r="DG43" s="4">
        <v>132044</v>
      </c>
      <c r="DH43" s="4">
        <v>647635</v>
      </c>
      <c r="DI43" s="4">
        <v>233306</v>
      </c>
      <c r="DJ43" s="4">
        <v>20298</v>
      </c>
      <c r="DK43" s="4">
        <v>135385</v>
      </c>
      <c r="DL43" s="4">
        <v>36825</v>
      </c>
      <c r="DM43" s="4">
        <v>32832</v>
      </c>
      <c r="DN43" s="4">
        <v>2856</v>
      </c>
      <c r="DO43" s="4">
        <v>178196</v>
      </c>
      <c r="DP43" s="4">
        <v>41854</v>
      </c>
      <c r="DQ43" s="4">
        <v>1390</v>
      </c>
      <c r="DR43">
        <v>683</v>
      </c>
      <c r="DS43">
        <v>0</v>
      </c>
      <c r="DT43">
        <v>0</v>
      </c>
      <c r="DV43">
        <v>4</v>
      </c>
      <c r="DW43">
        <v>0</v>
      </c>
      <c r="DX43">
        <v>0</v>
      </c>
      <c r="DY43" s="4">
        <v>2747</v>
      </c>
      <c r="DZ43">
        <v>268</v>
      </c>
      <c r="EA43" s="4">
        <v>150480</v>
      </c>
      <c r="EB43" s="4">
        <v>97570</v>
      </c>
      <c r="EC43" s="4">
        <v>9905</v>
      </c>
      <c r="ED43" s="4">
        <v>7550</v>
      </c>
      <c r="EE43">
        <v>0</v>
      </c>
      <c r="EF43">
        <v>0</v>
      </c>
      <c r="EG43" s="4">
        <v>7165</v>
      </c>
      <c r="EH43" s="4">
        <v>2971</v>
      </c>
      <c r="EI43" s="4">
        <v>133647</v>
      </c>
      <c r="EJ43" s="4">
        <v>59768</v>
      </c>
      <c r="EK43" s="4">
        <v>4464</v>
      </c>
      <c r="EL43" s="4">
        <v>2173</v>
      </c>
      <c r="EM43">
        <v>731</v>
      </c>
      <c r="EN43">
        <v>16</v>
      </c>
      <c r="EO43" s="4">
        <v>132197</v>
      </c>
      <c r="EP43" s="4">
        <v>57573</v>
      </c>
      <c r="EQ43" s="4">
        <v>34414</v>
      </c>
      <c r="ER43" s="4">
        <v>7661</v>
      </c>
      <c r="ES43" s="4">
        <v>10567</v>
      </c>
      <c r="ET43" s="4">
        <v>2973</v>
      </c>
    </row>
    <row r="44" spans="1:150">
      <c r="A44" t="s">
        <v>51</v>
      </c>
      <c r="B44" t="s">
        <v>95</v>
      </c>
      <c r="C44" s="4">
        <v>171221</v>
      </c>
      <c r="D44" s="4">
        <v>103059</v>
      </c>
      <c r="E44" s="4">
        <v>5712148</v>
      </c>
      <c r="F44" s="4">
        <v>-152920</v>
      </c>
      <c r="G44" s="4">
        <v>5562645</v>
      </c>
      <c r="H44" s="4">
        <v>1384710</v>
      </c>
      <c r="I44" s="4">
        <v>4200883</v>
      </c>
      <c r="J44" s="4">
        <v>56824</v>
      </c>
      <c r="K44" s="4">
        <v>147219</v>
      </c>
      <c r="L44" s="4">
        <v>4696109</v>
      </c>
      <c r="M44" s="4">
        <v>57791</v>
      </c>
      <c r="N44" s="4">
        <v>127489</v>
      </c>
      <c r="O44" s="4">
        <v>21285</v>
      </c>
      <c r="P44" s="4">
        <v>85585</v>
      </c>
      <c r="Q44" s="4">
        <v>23545</v>
      </c>
      <c r="R44" s="4">
        <v>386907</v>
      </c>
      <c r="S44" s="4">
        <v>11569</v>
      </c>
      <c r="T44" s="4">
        <v>225596</v>
      </c>
      <c r="U44" s="4">
        <v>8663</v>
      </c>
      <c r="V44" s="4">
        <v>60379</v>
      </c>
      <c r="W44" s="4">
        <v>9361</v>
      </c>
      <c r="X44" s="4">
        <v>50864</v>
      </c>
      <c r="Y44" s="4">
        <v>13900</v>
      </c>
      <c r="Z44" s="4">
        <v>31668</v>
      </c>
      <c r="AA44" s="4">
        <v>5979</v>
      </c>
      <c r="AB44" s="4">
        <v>57258</v>
      </c>
      <c r="AC44" s="4">
        <v>4838</v>
      </c>
      <c r="AD44" s="4">
        <v>48723</v>
      </c>
      <c r="AE44" s="4">
        <v>1702</v>
      </c>
      <c r="AF44" s="4">
        <v>20200</v>
      </c>
      <c r="AG44" s="4">
        <v>3597</v>
      </c>
      <c r="AH44" s="4">
        <v>30876</v>
      </c>
      <c r="AI44" s="8">
        <v>131</v>
      </c>
      <c r="AJ44" s="9">
        <v>2775</v>
      </c>
      <c r="AK44" s="8">
        <v>0</v>
      </c>
      <c r="AL44" s="8">
        <v>0</v>
      </c>
      <c r="AM44" s="8">
        <v>215</v>
      </c>
      <c r="AN44" s="9">
        <v>3405</v>
      </c>
      <c r="AO44" s="8">
        <v>369</v>
      </c>
      <c r="AP44" s="9">
        <v>4406</v>
      </c>
      <c r="AQ44" s="4">
        <v>62487</v>
      </c>
      <c r="AR44" s="4">
        <v>355362</v>
      </c>
      <c r="AS44" s="4">
        <v>1013</v>
      </c>
      <c r="AT44" s="4">
        <v>37975</v>
      </c>
      <c r="AU44" s="4">
        <v>171221</v>
      </c>
      <c r="AV44" s="4">
        <v>5797522</v>
      </c>
      <c r="AW44" s="4">
        <v>6604</v>
      </c>
      <c r="AX44" s="4">
        <v>27985</v>
      </c>
      <c r="AY44" s="4">
        <v>13842</v>
      </c>
      <c r="AZ44" s="4">
        <v>9162</v>
      </c>
      <c r="BA44" s="4">
        <v>3355</v>
      </c>
      <c r="BB44" s="4">
        <v>3664</v>
      </c>
      <c r="BC44">
        <v>338</v>
      </c>
      <c r="BD44">
        <v>709</v>
      </c>
      <c r="BE44" s="4">
        <v>11908</v>
      </c>
      <c r="BF44" s="4">
        <v>17108</v>
      </c>
      <c r="BG44" s="4">
        <v>3697</v>
      </c>
      <c r="BH44" s="4">
        <v>15561</v>
      </c>
      <c r="BI44">
        <v>384</v>
      </c>
      <c r="BJ44" s="4">
        <v>2507</v>
      </c>
      <c r="BK44">
        <v>697</v>
      </c>
      <c r="BL44">
        <v>250</v>
      </c>
      <c r="BM44">
        <v>359</v>
      </c>
      <c r="BN44" s="4">
        <v>1914</v>
      </c>
      <c r="BO44">
        <v>103</v>
      </c>
      <c r="BP44">
        <v>15</v>
      </c>
      <c r="BQ44" s="4">
        <v>35894</v>
      </c>
      <c r="BR44" s="4">
        <v>80622</v>
      </c>
      <c r="BS44" s="4">
        <v>40114</v>
      </c>
      <c r="BT44" s="4">
        <v>205707</v>
      </c>
      <c r="BU44" s="4">
        <v>14466</v>
      </c>
      <c r="BV44" s="4">
        <v>52786</v>
      </c>
      <c r="BW44" s="4">
        <v>13348</v>
      </c>
      <c r="BX44" s="4">
        <v>81535</v>
      </c>
      <c r="BY44" s="4">
        <v>45066</v>
      </c>
      <c r="BZ44" s="4">
        <v>49268</v>
      </c>
      <c r="CA44" s="4">
        <v>33240</v>
      </c>
      <c r="CB44" s="4">
        <v>84116</v>
      </c>
      <c r="CC44" s="4">
        <v>30772</v>
      </c>
      <c r="CD44" s="4">
        <v>9723</v>
      </c>
      <c r="CE44" s="4">
        <v>11007</v>
      </c>
      <c r="CF44" s="4">
        <v>2609</v>
      </c>
      <c r="CG44" s="4">
        <v>45177</v>
      </c>
      <c r="CH44" s="4">
        <v>145716</v>
      </c>
      <c r="CI44" s="4">
        <v>30462</v>
      </c>
      <c r="CJ44" s="4">
        <v>381168</v>
      </c>
      <c r="CK44" s="4">
        <v>4141</v>
      </c>
      <c r="CL44" s="4">
        <v>5792</v>
      </c>
      <c r="CM44" s="4">
        <v>31402</v>
      </c>
      <c r="CN44" s="4">
        <v>386960</v>
      </c>
      <c r="CO44" s="4">
        <v>37628</v>
      </c>
      <c r="CP44" s="4">
        <v>60683</v>
      </c>
      <c r="CQ44" s="4">
        <v>24180</v>
      </c>
      <c r="CR44" s="4">
        <v>16228</v>
      </c>
      <c r="CS44">
        <v>298</v>
      </c>
      <c r="CT44" s="4">
        <v>1969</v>
      </c>
      <c r="CU44" s="4">
        <v>39228</v>
      </c>
      <c r="CV44" s="4">
        <v>77474</v>
      </c>
      <c r="CW44">
        <v>112</v>
      </c>
      <c r="CX44" s="4">
        <v>1358</v>
      </c>
      <c r="CY44" s="4">
        <v>18696</v>
      </c>
      <c r="CZ44" s="4">
        <v>106518</v>
      </c>
      <c r="DA44" s="4">
        <v>46625</v>
      </c>
      <c r="DB44" s="4">
        <v>797918</v>
      </c>
      <c r="DC44" s="4">
        <v>55719</v>
      </c>
      <c r="DD44" s="4">
        <v>55127</v>
      </c>
      <c r="DE44" s="4">
        <v>46170</v>
      </c>
      <c r="DF44" s="4">
        <v>749673</v>
      </c>
      <c r="DG44" s="4">
        <v>125050</v>
      </c>
      <c r="DH44" s="4">
        <v>635038</v>
      </c>
      <c r="DI44" s="4">
        <v>226294</v>
      </c>
      <c r="DJ44" s="4">
        <v>19688</v>
      </c>
      <c r="DK44" s="4">
        <v>145089</v>
      </c>
      <c r="DL44" s="4">
        <v>39464</v>
      </c>
      <c r="DM44" s="4">
        <v>26527</v>
      </c>
      <c r="DN44" s="4">
        <v>2308</v>
      </c>
      <c r="DO44" s="4">
        <v>169773</v>
      </c>
      <c r="DP44" s="4">
        <v>44214</v>
      </c>
      <c r="DQ44">
        <v>229</v>
      </c>
      <c r="DR44">
        <v>98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 s="4">
        <v>4459</v>
      </c>
      <c r="DZ44" s="4">
        <v>3178</v>
      </c>
      <c r="EA44" s="4">
        <v>150630</v>
      </c>
      <c r="EB44" s="4">
        <v>97074</v>
      </c>
      <c r="EC44" s="4">
        <v>6836</v>
      </c>
      <c r="ED44" s="4">
        <v>6578</v>
      </c>
      <c r="EE44">
        <v>103</v>
      </c>
      <c r="EF44">
        <v>5</v>
      </c>
      <c r="EG44" s="4">
        <v>10272</v>
      </c>
      <c r="EH44" s="4">
        <v>3438</v>
      </c>
      <c r="EI44" s="4">
        <v>135235</v>
      </c>
      <c r="EJ44" s="4">
        <v>59310</v>
      </c>
      <c r="EK44" s="4">
        <v>5101</v>
      </c>
      <c r="EL44" s="4">
        <v>2443</v>
      </c>
      <c r="EM44" s="4">
        <v>3005</v>
      </c>
      <c r="EN44">
        <v>19</v>
      </c>
      <c r="EO44" s="4">
        <v>130668</v>
      </c>
      <c r="EP44" s="4">
        <v>56847</v>
      </c>
      <c r="EQ44" s="4">
        <v>26693</v>
      </c>
      <c r="ER44" s="4">
        <v>8764</v>
      </c>
      <c r="ES44" s="4">
        <v>14277</v>
      </c>
      <c r="ET44" s="4">
        <v>6477</v>
      </c>
    </row>
    <row r="45" spans="1:150">
      <c r="A45" t="s">
        <v>52</v>
      </c>
      <c r="B45" t="s">
        <v>95</v>
      </c>
      <c r="C45" s="4">
        <v>169648</v>
      </c>
      <c r="D45" s="4">
        <v>102002</v>
      </c>
      <c r="E45" s="4">
        <v>5916907</v>
      </c>
      <c r="F45" s="4">
        <v>-230166</v>
      </c>
      <c r="G45" s="4">
        <v>5686741</v>
      </c>
      <c r="H45" s="4">
        <v>1554316</v>
      </c>
      <c r="I45" s="4">
        <v>4169863</v>
      </c>
      <c r="J45" s="4">
        <v>62854</v>
      </c>
      <c r="K45" s="4">
        <v>151429</v>
      </c>
      <c r="L45" s="4">
        <v>4820537</v>
      </c>
      <c r="M45" s="4">
        <v>65031</v>
      </c>
      <c r="N45" s="4">
        <v>85714</v>
      </c>
      <c r="O45" s="4">
        <v>27437</v>
      </c>
      <c r="P45" s="4">
        <v>64732</v>
      </c>
      <c r="Q45" s="4">
        <v>25615</v>
      </c>
      <c r="R45" s="4">
        <v>466890</v>
      </c>
      <c r="S45" s="4">
        <v>15782</v>
      </c>
      <c r="T45" s="4">
        <v>189469</v>
      </c>
      <c r="U45" s="4">
        <v>6266</v>
      </c>
      <c r="V45" s="4">
        <v>49289</v>
      </c>
      <c r="W45" s="4">
        <v>14561</v>
      </c>
      <c r="X45" s="4">
        <v>83582</v>
      </c>
      <c r="Y45" s="4">
        <v>14119</v>
      </c>
      <c r="Z45" s="4">
        <v>34588</v>
      </c>
      <c r="AA45" s="4">
        <v>3395</v>
      </c>
      <c r="AB45" s="4">
        <v>38340</v>
      </c>
      <c r="AC45" s="4">
        <v>6991</v>
      </c>
      <c r="AD45" s="4">
        <v>54276</v>
      </c>
      <c r="AE45" s="4">
        <v>2445</v>
      </c>
      <c r="AF45" s="4">
        <v>19195</v>
      </c>
      <c r="AG45" s="4">
        <v>3248</v>
      </c>
      <c r="AH45" s="4">
        <v>21164</v>
      </c>
      <c r="AI45" s="8">
        <v>476</v>
      </c>
      <c r="AJ45" s="9">
        <v>5664</v>
      </c>
      <c r="AK45" s="8">
        <v>51</v>
      </c>
      <c r="AL45" s="8">
        <v>818</v>
      </c>
      <c r="AM45" s="8">
        <v>0</v>
      </c>
      <c r="AN45" s="8">
        <v>0</v>
      </c>
      <c r="AO45" s="8">
        <v>377</v>
      </c>
      <c r="AP45" s="9">
        <v>2105</v>
      </c>
      <c r="AQ45" s="4">
        <v>83034</v>
      </c>
      <c r="AR45" s="4">
        <v>388805</v>
      </c>
      <c r="AS45" s="4">
        <v>3114</v>
      </c>
      <c r="AT45" s="4">
        <v>28285</v>
      </c>
      <c r="AU45" s="4">
        <v>169648</v>
      </c>
      <c r="AV45" s="4">
        <v>5972404</v>
      </c>
      <c r="AW45" s="4">
        <v>4938</v>
      </c>
      <c r="AX45" s="4">
        <v>14082</v>
      </c>
      <c r="AY45" s="4">
        <v>15046</v>
      </c>
      <c r="AZ45" s="4">
        <v>9758</v>
      </c>
      <c r="BA45" s="4">
        <v>1224</v>
      </c>
      <c r="BB45" s="4">
        <v>2350</v>
      </c>
      <c r="BC45">
        <v>558</v>
      </c>
      <c r="BD45" s="4">
        <v>1986</v>
      </c>
      <c r="BE45" s="4">
        <v>15490</v>
      </c>
      <c r="BF45" s="4">
        <v>15223</v>
      </c>
      <c r="BG45" s="4">
        <v>2147</v>
      </c>
      <c r="BH45" s="4">
        <v>8063</v>
      </c>
      <c r="BI45">
        <v>385</v>
      </c>
      <c r="BJ45" s="4">
        <v>1915</v>
      </c>
      <c r="BK45">
        <v>431</v>
      </c>
      <c r="BL45">
        <v>78</v>
      </c>
      <c r="BM45">
        <v>328</v>
      </c>
      <c r="BN45" s="4">
        <v>2651</v>
      </c>
      <c r="BO45">
        <v>598</v>
      </c>
      <c r="BP45">
        <v>85</v>
      </c>
      <c r="BQ45" s="4">
        <v>35371</v>
      </c>
      <c r="BR45" s="4">
        <v>56784</v>
      </c>
      <c r="BS45" s="4">
        <v>54363</v>
      </c>
      <c r="BT45" s="4">
        <v>264682</v>
      </c>
      <c r="BU45" s="4">
        <v>8275</v>
      </c>
      <c r="BV45" s="4">
        <v>34517</v>
      </c>
      <c r="BW45" s="4">
        <v>17408</v>
      </c>
      <c r="BX45" s="4">
        <v>159453</v>
      </c>
      <c r="BY45" s="4">
        <v>60981</v>
      </c>
      <c r="BZ45" s="4">
        <v>69706</v>
      </c>
      <c r="CA45" s="4">
        <v>45248</v>
      </c>
      <c r="CB45" s="4">
        <v>130919</v>
      </c>
      <c r="CC45" s="4">
        <v>42181</v>
      </c>
      <c r="CD45" s="4">
        <v>10507</v>
      </c>
      <c r="CE45" s="4">
        <v>15416</v>
      </c>
      <c r="CF45" s="4">
        <v>2822</v>
      </c>
      <c r="CG45" s="4">
        <v>61039</v>
      </c>
      <c r="CH45" s="4">
        <v>213953</v>
      </c>
      <c r="CI45" s="4">
        <v>42878</v>
      </c>
      <c r="CJ45" s="4">
        <v>508418</v>
      </c>
      <c r="CK45" s="4">
        <v>4638</v>
      </c>
      <c r="CL45" s="4">
        <v>14371</v>
      </c>
      <c r="CM45" s="4">
        <v>42935</v>
      </c>
      <c r="CN45" s="4">
        <v>522789</v>
      </c>
      <c r="CO45" s="4">
        <v>44897</v>
      </c>
      <c r="CP45" s="4">
        <v>59974</v>
      </c>
      <c r="CQ45" s="4">
        <v>29955</v>
      </c>
      <c r="CR45" s="4">
        <v>14804</v>
      </c>
      <c r="CS45">
        <v>378</v>
      </c>
      <c r="CT45" s="4">
        <v>1026</v>
      </c>
      <c r="CU45" s="4">
        <v>46678</v>
      </c>
      <c r="CV45" s="4">
        <v>75566</v>
      </c>
      <c r="CW45">
        <v>0</v>
      </c>
      <c r="CX45">
        <v>0</v>
      </c>
      <c r="CY45" s="4">
        <v>21138</v>
      </c>
      <c r="CZ45" s="4">
        <v>120538</v>
      </c>
      <c r="DA45" s="4">
        <v>61091</v>
      </c>
      <c r="DB45" s="4">
        <v>1091830</v>
      </c>
      <c r="DC45" s="4">
        <v>69437</v>
      </c>
      <c r="DD45" s="4">
        <v>76483</v>
      </c>
      <c r="DE45" s="4">
        <v>59579</v>
      </c>
      <c r="DF45" s="4">
        <v>1019562</v>
      </c>
      <c r="DG45" s="4">
        <v>110069</v>
      </c>
      <c r="DH45" s="4">
        <v>534754</v>
      </c>
      <c r="DI45" s="4">
        <v>225969</v>
      </c>
      <c r="DJ45" s="4">
        <v>19659</v>
      </c>
      <c r="DK45" s="4">
        <v>132582</v>
      </c>
      <c r="DL45" s="4">
        <v>36062</v>
      </c>
      <c r="DM45" s="4">
        <v>30224</v>
      </c>
      <c r="DN45" s="4">
        <v>2630</v>
      </c>
      <c r="DO45" s="4">
        <v>168131</v>
      </c>
      <c r="DP45" s="4">
        <v>40657</v>
      </c>
      <c r="DQ45" s="4">
        <v>1074</v>
      </c>
      <c r="DR45">
        <v>160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 s="4">
        <v>4767</v>
      </c>
      <c r="DZ45" s="4">
        <v>1093</v>
      </c>
      <c r="EA45" s="4">
        <v>154676</v>
      </c>
      <c r="EB45" s="4">
        <v>101652</v>
      </c>
      <c r="EC45" s="4">
        <v>6347</v>
      </c>
      <c r="ED45" s="4">
        <v>4847</v>
      </c>
      <c r="EE45">
        <v>0</v>
      </c>
      <c r="EF45">
        <v>0</v>
      </c>
      <c r="EG45" s="4">
        <v>6670</v>
      </c>
      <c r="EH45" s="4">
        <v>2297</v>
      </c>
      <c r="EI45" s="4">
        <v>130447</v>
      </c>
      <c r="EJ45" s="4">
        <v>53862</v>
      </c>
      <c r="EK45" s="4">
        <v>2677</v>
      </c>
      <c r="EL45">
        <v>836</v>
      </c>
      <c r="EM45">
        <v>337</v>
      </c>
      <c r="EN45">
        <v>27</v>
      </c>
      <c r="EO45" s="4">
        <v>128189</v>
      </c>
      <c r="EP45" s="4">
        <v>53003</v>
      </c>
      <c r="EQ45" s="4">
        <v>32552</v>
      </c>
      <c r="ER45" s="4">
        <v>7364</v>
      </c>
      <c r="ES45" s="4">
        <v>7565</v>
      </c>
      <c r="ET45" s="4">
        <v>2760</v>
      </c>
    </row>
    <row r="46" spans="1:150">
      <c r="A46" t="s">
        <v>53</v>
      </c>
      <c r="B46" t="s">
        <v>95</v>
      </c>
      <c r="C46" s="4">
        <v>144713</v>
      </c>
      <c r="D46" s="4">
        <v>88905</v>
      </c>
      <c r="E46" s="4">
        <v>5179143</v>
      </c>
      <c r="F46" s="4">
        <v>-182392</v>
      </c>
      <c r="G46" s="4">
        <v>4996751</v>
      </c>
      <c r="H46" s="4">
        <v>1195138</v>
      </c>
      <c r="I46" s="4">
        <v>3824511</v>
      </c>
      <c r="J46" s="4">
        <v>55428</v>
      </c>
      <c r="K46" s="4">
        <v>126493</v>
      </c>
      <c r="L46" s="4">
        <v>4138564</v>
      </c>
      <c r="M46" s="4">
        <v>56104</v>
      </c>
      <c r="N46" s="4">
        <v>49793</v>
      </c>
      <c r="O46" s="4">
        <v>21721</v>
      </c>
      <c r="P46" s="4">
        <v>58250</v>
      </c>
      <c r="Q46" s="4">
        <v>22517</v>
      </c>
      <c r="R46" s="4">
        <v>378313</v>
      </c>
      <c r="S46" s="4">
        <v>16613</v>
      </c>
      <c r="T46" s="4">
        <v>293259</v>
      </c>
      <c r="U46" s="4">
        <v>5285</v>
      </c>
      <c r="V46" s="4">
        <v>18572</v>
      </c>
      <c r="W46" s="4">
        <v>8796</v>
      </c>
      <c r="X46" s="4">
        <v>36330</v>
      </c>
      <c r="Y46" s="4">
        <v>6563</v>
      </c>
      <c r="Z46" s="4">
        <v>15523</v>
      </c>
      <c r="AA46" s="4">
        <v>3134</v>
      </c>
      <c r="AB46" s="4">
        <v>36122</v>
      </c>
      <c r="AC46" s="4">
        <v>3559</v>
      </c>
      <c r="AD46" s="4">
        <v>28977</v>
      </c>
      <c r="AE46" s="4">
        <v>2302</v>
      </c>
      <c r="AF46" s="4">
        <v>33596</v>
      </c>
      <c r="AG46" s="4">
        <v>1537</v>
      </c>
      <c r="AH46" s="4">
        <v>18554</v>
      </c>
      <c r="AI46" s="8">
        <v>216</v>
      </c>
      <c r="AJ46" s="9">
        <v>1886</v>
      </c>
      <c r="AK46" s="8">
        <v>53</v>
      </c>
      <c r="AL46" s="8">
        <v>93</v>
      </c>
      <c r="AM46" s="8">
        <v>0</v>
      </c>
      <c r="AN46" s="8">
        <v>0</v>
      </c>
      <c r="AO46" s="8">
        <v>215</v>
      </c>
      <c r="AP46" s="9">
        <v>1574</v>
      </c>
      <c r="AQ46" s="4">
        <v>68358</v>
      </c>
      <c r="AR46" s="4">
        <v>329526</v>
      </c>
      <c r="AS46" s="4">
        <v>1160</v>
      </c>
      <c r="AT46" s="4">
        <v>17130</v>
      </c>
      <c r="AU46" s="4">
        <v>144713</v>
      </c>
      <c r="AV46" s="4">
        <v>5255223</v>
      </c>
      <c r="AW46" s="4">
        <v>4099</v>
      </c>
      <c r="AX46" s="4">
        <v>13119</v>
      </c>
      <c r="AY46" s="4">
        <v>13630</v>
      </c>
      <c r="AZ46" s="4">
        <v>6727</v>
      </c>
      <c r="BA46" s="4">
        <v>3077</v>
      </c>
      <c r="BB46" s="4">
        <v>6039</v>
      </c>
      <c r="BC46">
        <v>716</v>
      </c>
      <c r="BD46" s="4">
        <v>1297</v>
      </c>
      <c r="BE46" s="4">
        <v>15272</v>
      </c>
      <c r="BF46" s="4">
        <v>21821</v>
      </c>
      <c r="BG46" s="4">
        <v>3867</v>
      </c>
      <c r="BH46" s="4">
        <v>20781</v>
      </c>
      <c r="BI46">
        <v>328</v>
      </c>
      <c r="BJ46" s="4">
        <v>1907</v>
      </c>
      <c r="BK46">
        <v>937</v>
      </c>
      <c r="BL46">
        <v>28</v>
      </c>
      <c r="BM46">
        <v>169</v>
      </c>
      <c r="BN46">
        <v>177</v>
      </c>
      <c r="BO46">
        <v>107</v>
      </c>
      <c r="BP46">
        <v>88</v>
      </c>
      <c r="BQ46" s="4">
        <v>35241</v>
      </c>
      <c r="BR46" s="4">
        <v>76040</v>
      </c>
      <c r="BS46" s="4">
        <v>43947</v>
      </c>
      <c r="BT46" s="4">
        <v>219661</v>
      </c>
      <c r="BU46" s="4">
        <v>8228</v>
      </c>
      <c r="BV46" s="4">
        <v>37269</v>
      </c>
      <c r="BW46" s="4">
        <v>14193</v>
      </c>
      <c r="BX46" s="4">
        <v>89100</v>
      </c>
      <c r="BY46" s="4">
        <v>48578</v>
      </c>
      <c r="BZ46" s="4">
        <v>67183</v>
      </c>
      <c r="CA46" s="4">
        <v>36473</v>
      </c>
      <c r="CB46" s="4">
        <v>84971</v>
      </c>
      <c r="CC46" s="4">
        <v>34839</v>
      </c>
      <c r="CD46" s="4">
        <v>10113</v>
      </c>
      <c r="CE46" s="4">
        <v>11426</v>
      </c>
      <c r="CF46" s="4">
        <v>2542</v>
      </c>
      <c r="CG46" s="4">
        <v>48690</v>
      </c>
      <c r="CH46" s="4">
        <v>164809</v>
      </c>
      <c r="CI46" s="4">
        <v>31928</v>
      </c>
      <c r="CJ46" s="4">
        <v>360295</v>
      </c>
      <c r="CK46" s="4">
        <v>5561</v>
      </c>
      <c r="CL46" s="4">
        <v>8290</v>
      </c>
      <c r="CM46" s="4">
        <v>31980</v>
      </c>
      <c r="CN46" s="4">
        <v>368585</v>
      </c>
      <c r="CO46" s="4">
        <v>35370</v>
      </c>
      <c r="CP46" s="4">
        <v>51562</v>
      </c>
      <c r="CQ46" s="4">
        <v>27682</v>
      </c>
      <c r="CR46" s="4">
        <v>16084</v>
      </c>
      <c r="CS46">
        <v>604</v>
      </c>
      <c r="CT46" s="4">
        <v>1215</v>
      </c>
      <c r="CU46" s="4">
        <v>39708</v>
      </c>
      <c r="CV46" s="4">
        <v>67642</v>
      </c>
      <c r="CW46">
        <v>107</v>
      </c>
      <c r="CX46" s="4">
        <v>1248</v>
      </c>
      <c r="CY46" s="4">
        <v>19296</v>
      </c>
      <c r="CZ46" s="4">
        <v>94134</v>
      </c>
      <c r="DA46" s="4">
        <v>48741</v>
      </c>
      <c r="DB46" s="4">
        <v>785479</v>
      </c>
      <c r="DC46" s="4">
        <v>60111</v>
      </c>
      <c r="DD46" s="4">
        <v>66851</v>
      </c>
      <c r="DE46" s="4">
        <v>47627</v>
      </c>
      <c r="DF46" s="4">
        <v>712833</v>
      </c>
      <c r="DG46" s="4">
        <v>97085</v>
      </c>
      <c r="DH46" s="4">
        <v>482305</v>
      </c>
      <c r="DI46" s="4">
        <v>198047</v>
      </c>
      <c r="DJ46" s="4">
        <v>17230</v>
      </c>
      <c r="DK46" s="4">
        <v>124359</v>
      </c>
      <c r="DL46" s="4">
        <v>33826</v>
      </c>
      <c r="DM46" s="4">
        <v>29584</v>
      </c>
      <c r="DN46" s="4">
        <v>2574</v>
      </c>
      <c r="DO46" s="4">
        <v>144601</v>
      </c>
      <c r="DP46" s="4">
        <v>37898</v>
      </c>
      <c r="DQ46">
        <v>162</v>
      </c>
      <c r="DR46">
        <v>23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 s="4">
        <v>2647</v>
      </c>
      <c r="DZ46">
        <v>192</v>
      </c>
      <c r="EA46" s="4">
        <v>129139</v>
      </c>
      <c r="EB46" s="4">
        <v>92780</v>
      </c>
      <c r="EC46" s="4">
        <v>8943</v>
      </c>
      <c r="ED46" s="4">
        <v>6344</v>
      </c>
      <c r="EE46">
        <v>0</v>
      </c>
      <c r="EF46">
        <v>0</v>
      </c>
      <c r="EG46" s="4">
        <v>8046</v>
      </c>
      <c r="EH46" s="4">
        <v>2577</v>
      </c>
      <c r="EI46" s="4">
        <v>111505</v>
      </c>
      <c r="EJ46" s="4">
        <v>76507</v>
      </c>
      <c r="EK46" s="4">
        <v>2573</v>
      </c>
      <c r="EL46" s="4">
        <v>1446</v>
      </c>
      <c r="EM46">
        <v>899</v>
      </c>
      <c r="EN46">
        <v>13</v>
      </c>
      <c r="EO46" s="4">
        <v>109736</v>
      </c>
      <c r="EP46" s="4">
        <v>75046</v>
      </c>
      <c r="EQ46" s="4">
        <v>25134</v>
      </c>
      <c r="ER46" s="4">
        <v>4231</v>
      </c>
      <c r="ES46" s="4">
        <v>15253</v>
      </c>
      <c r="ET46" s="4">
        <v>2094</v>
      </c>
    </row>
    <row r="47" spans="1:150">
      <c r="A47" t="s">
        <v>54</v>
      </c>
      <c r="B47" t="s">
        <v>95</v>
      </c>
      <c r="C47" s="4">
        <v>140304</v>
      </c>
      <c r="D47" s="4">
        <v>81170</v>
      </c>
      <c r="E47" s="4">
        <v>5228689</v>
      </c>
      <c r="F47" s="4">
        <v>-246518</v>
      </c>
      <c r="G47" s="4">
        <v>4982408</v>
      </c>
      <c r="H47" s="4">
        <v>1384039</v>
      </c>
      <c r="I47" s="4">
        <v>3610889</v>
      </c>
      <c r="J47" s="4">
        <v>47469</v>
      </c>
      <c r="K47" s="4">
        <v>119837</v>
      </c>
      <c r="L47" s="4">
        <v>4141445</v>
      </c>
      <c r="M47" s="4">
        <v>59905</v>
      </c>
      <c r="N47" s="4">
        <v>70799</v>
      </c>
      <c r="O47" s="4">
        <v>24827</v>
      </c>
      <c r="P47" s="4">
        <v>60431</v>
      </c>
      <c r="Q47" s="4">
        <v>19554</v>
      </c>
      <c r="R47" s="4">
        <v>385916</v>
      </c>
      <c r="S47" s="4">
        <v>15967</v>
      </c>
      <c r="T47" s="4">
        <v>319097</v>
      </c>
      <c r="U47" s="4">
        <v>5334</v>
      </c>
      <c r="V47" s="4">
        <v>38417</v>
      </c>
      <c r="W47" s="4">
        <v>11243</v>
      </c>
      <c r="X47" s="4">
        <v>67364</v>
      </c>
      <c r="Y47" s="4">
        <v>10609</v>
      </c>
      <c r="Z47" s="4">
        <v>27482</v>
      </c>
      <c r="AA47" s="4">
        <v>4878</v>
      </c>
      <c r="AB47" s="4">
        <v>25489</v>
      </c>
      <c r="AC47" s="4">
        <v>4468</v>
      </c>
      <c r="AD47" s="4">
        <v>40548</v>
      </c>
      <c r="AE47" s="4">
        <v>3852</v>
      </c>
      <c r="AF47" s="4">
        <v>64657</v>
      </c>
      <c r="AG47" s="4">
        <v>2294</v>
      </c>
      <c r="AH47" s="4">
        <v>15210</v>
      </c>
      <c r="AI47" s="8">
        <v>660</v>
      </c>
      <c r="AJ47" s="9">
        <v>4881</v>
      </c>
      <c r="AK47" s="8">
        <v>104</v>
      </c>
      <c r="AL47" s="9">
        <v>2151</v>
      </c>
      <c r="AM47" s="8">
        <v>56</v>
      </c>
      <c r="AN47" s="8">
        <v>43</v>
      </c>
      <c r="AO47" s="8">
        <v>656</v>
      </c>
      <c r="AP47" s="9">
        <v>16645</v>
      </c>
      <c r="AQ47" s="4">
        <v>67747</v>
      </c>
      <c r="AR47" s="4">
        <v>341503</v>
      </c>
      <c r="AS47" s="4">
        <v>2614</v>
      </c>
      <c r="AT47" s="4">
        <v>33135</v>
      </c>
      <c r="AU47" s="4">
        <v>140304</v>
      </c>
      <c r="AV47" s="4">
        <v>5308041</v>
      </c>
      <c r="AW47" s="4">
        <v>3871</v>
      </c>
      <c r="AX47" s="4">
        <v>14379</v>
      </c>
      <c r="AY47" s="4">
        <v>7996</v>
      </c>
      <c r="AZ47" s="4">
        <v>4304</v>
      </c>
      <c r="BA47" s="4">
        <v>4232</v>
      </c>
      <c r="BB47" s="4">
        <v>4923</v>
      </c>
      <c r="BC47">
        <v>389</v>
      </c>
      <c r="BD47" s="4">
        <v>1531</v>
      </c>
      <c r="BE47" s="4">
        <v>16966</v>
      </c>
      <c r="BF47" s="4">
        <v>25114</v>
      </c>
      <c r="BG47" s="4">
        <v>2655</v>
      </c>
      <c r="BH47" s="4">
        <v>12277</v>
      </c>
      <c r="BI47" s="4">
        <v>1830</v>
      </c>
      <c r="BJ47" s="4">
        <v>15242</v>
      </c>
      <c r="BK47">
        <v>630</v>
      </c>
      <c r="BL47">
        <v>120</v>
      </c>
      <c r="BM47">
        <v>169</v>
      </c>
      <c r="BN47" s="4">
        <v>2403</v>
      </c>
      <c r="BO47">
        <v>278</v>
      </c>
      <c r="BP47">
        <v>29</v>
      </c>
      <c r="BQ47" s="4">
        <v>31294</v>
      </c>
      <c r="BR47" s="4">
        <v>81055</v>
      </c>
      <c r="BS47" s="4">
        <v>49101</v>
      </c>
      <c r="BT47" s="4">
        <v>286278</v>
      </c>
      <c r="BU47" s="4">
        <v>6689</v>
      </c>
      <c r="BV47" s="4">
        <v>39759</v>
      </c>
      <c r="BW47" s="4">
        <v>13045</v>
      </c>
      <c r="BX47" s="4">
        <v>76686</v>
      </c>
      <c r="BY47" s="4">
        <v>52688</v>
      </c>
      <c r="BZ47" s="4">
        <v>86590</v>
      </c>
      <c r="CA47" s="4">
        <v>43240</v>
      </c>
      <c r="CB47" s="4">
        <v>109240</v>
      </c>
      <c r="CC47" s="4">
        <v>39816</v>
      </c>
      <c r="CD47" s="4">
        <v>11405</v>
      </c>
      <c r="CE47" s="4">
        <v>13473</v>
      </c>
      <c r="CF47" s="4">
        <v>3298</v>
      </c>
      <c r="CG47" s="4">
        <v>52926</v>
      </c>
      <c r="CH47" s="4">
        <v>210533</v>
      </c>
      <c r="CI47" s="4">
        <v>41038</v>
      </c>
      <c r="CJ47" s="4">
        <v>484603</v>
      </c>
      <c r="CK47" s="4">
        <v>10061</v>
      </c>
      <c r="CL47" s="4">
        <v>23669</v>
      </c>
      <c r="CM47" s="4">
        <v>41357</v>
      </c>
      <c r="CN47" s="4">
        <v>508272</v>
      </c>
      <c r="CO47" s="4">
        <v>40715</v>
      </c>
      <c r="CP47" s="4">
        <v>63923</v>
      </c>
      <c r="CQ47" s="4">
        <v>31491</v>
      </c>
      <c r="CR47" s="4">
        <v>24699</v>
      </c>
      <c r="CS47">
        <v>894</v>
      </c>
      <c r="CT47" s="4">
        <v>13456</v>
      </c>
      <c r="CU47" s="4">
        <v>44317</v>
      </c>
      <c r="CV47" s="4">
        <v>94921</v>
      </c>
      <c r="CW47">
        <v>559</v>
      </c>
      <c r="CX47" s="4">
        <v>9558</v>
      </c>
      <c r="CY47" s="4">
        <v>20899</v>
      </c>
      <c r="CZ47" s="4">
        <v>117743</v>
      </c>
      <c r="DA47" s="4">
        <v>53164</v>
      </c>
      <c r="DB47" s="4">
        <v>1016896</v>
      </c>
      <c r="DC47" s="4">
        <v>60080</v>
      </c>
      <c r="DD47" s="4">
        <v>91547</v>
      </c>
      <c r="DE47" s="4">
        <v>53435</v>
      </c>
      <c r="DF47" s="4">
        <v>931879</v>
      </c>
      <c r="DG47" s="4">
        <v>86868</v>
      </c>
      <c r="DH47" s="4">
        <v>452161</v>
      </c>
      <c r="DI47" s="4">
        <v>193335</v>
      </c>
      <c r="DJ47" s="4">
        <v>16820</v>
      </c>
      <c r="DK47" s="4">
        <v>124530</v>
      </c>
      <c r="DL47" s="4">
        <v>33872</v>
      </c>
      <c r="DM47" s="4">
        <v>25972</v>
      </c>
      <c r="DN47" s="4">
        <v>2259</v>
      </c>
      <c r="DO47" s="4">
        <v>139955</v>
      </c>
      <c r="DP47" s="4">
        <v>35568</v>
      </c>
      <c r="DQ47">
        <v>169</v>
      </c>
      <c r="DR47">
        <v>27</v>
      </c>
      <c r="DS47">
        <v>0</v>
      </c>
      <c r="DT47">
        <v>0</v>
      </c>
      <c r="DV47">
        <v>30</v>
      </c>
      <c r="DW47">
        <v>0</v>
      </c>
      <c r="DX47">
        <v>0</v>
      </c>
      <c r="DY47" s="4">
        <v>2383</v>
      </c>
      <c r="DZ47">
        <v>180</v>
      </c>
      <c r="EA47" s="4">
        <v>120475</v>
      </c>
      <c r="EB47" s="4">
        <v>91024</v>
      </c>
      <c r="EC47" s="4">
        <v>8200</v>
      </c>
      <c r="ED47" s="4">
        <v>5299</v>
      </c>
      <c r="EE47">
        <v>0</v>
      </c>
      <c r="EF47">
        <v>0</v>
      </c>
      <c r="EG47" s="4">
        <v>8728</v>
      </c>
      <c r="EH47" s="4">
        <v>3307</v>
      </c>
      <c r="EI47" s="4">
        <v>112791</v>
      </c>
      <c r="EJ47" s="4">
        <v>56141</v>
      </c>
      <c r="EK47" s="4">
        <v>2144</v>
      </c>
      <c r="EL47">
        <v>515</v>
      </c>
      <c r="EM47" s="4">
        <v>2064</v>
      </c>
      <c r="EN47">
        <v>31</v>
      </c>
      <c r="EO47" s="4">
        <v>110955</v>
      </c>
      <c r="EP47" s="4">
        <v>55595</v>
      </c>
      <c r="EQ47" s="4">
        <v>17541</v>
      </c>
      <c r="ER47" s="4">
        <v>3942</v>
      </c>
      <c r="ES47" s="4">
        <v>7242</v>
      </c>
      <c r="ET47" s="4">
        <v>1775</v>
      </c>
    </row>
    <row r="48" spans="1:150">
      <c r="A48" t="s">
        <v>55</v>
      </c>
      <c r="B48" t="s">
        <v>95</v>
      </c>
      <c r="C48" s="4">
        <v>148952</v>
      </c>
      <c r="D48" s="4">
        <v>80219</v>
      </c>
      <c r="E48" s="4">
        <v>5699886</v>
      </c>
      <c r="F48" s="4">
        <v>-264920</v>
      </c>
      <c r="G48" s="4">
        <v>5434965</v>
      </c>
      <c r="H48" s="4">
        <v>1635802</v>
      </c>
      <c r="I48" s="4">
        <v>3831351</v>
      </c>
      <c r="J48" s="4">
        <v>51658</v>
      </c>
      <c r="K48" s="4">
        <v>131197</v>
      </c>
      <c r="L48" s="4">
        <v>4446182</v>
      </c>
      <c r="M48" s="4">
        <v>65104</v>
      </c>
      <c r="N48" s="4">
        <v>89347</v>
      </c>
      <c r="O48" s="4">
        <v>25160</v>
      </c>
      <c r="P48" s="4">
        <v>101955</v>
      </c>
      <c r="Q48" s="4">
        <v>25130</v>
      </c>
      <c r="R48" s="4">
        <v>460571</v>
      </c>
      <c r="S48" s="4">
        <v>14474</v>
      </c>
      <c r="T48" s="4">
        <v>221445</v>
      </c>
      <c r="U48" s="4">
        <v>4884</v>
      </c>
      <c r="V48" s="4">
        <v>20537</v>
      </c>
      <c r="W48" s="4">
        <v>13276</v>
      </c>
      <c r="X48" s="4">
        <v>56549</v>
      </c>
      <c r="Y48" s="4">
        <v>8039</v>
      </c>
      <c r="Z48" s="4">
        <v>17652</v>
      </c>
      <c r="AA48" s="4">
        <v>5285</v>
      </c>
      <c r="AB48" s="4">
        <v>39809</v>
      </c>
      <c r="AC48" s="4">
        <v>2623</v>
      </c>
      <c r="AD48" s="4">
        <v>18905</v>
      </c>
      <c r="AE48" s="4">
        <v>1361</v>
      </c>
      <c r="AF48" s="4">
        <v>14211</v>
      </c>
      <c r="AG48" s="4">
        <v>1153</v>
      </c>
      <c r="AH48" s="4">
        <v>8630</v>
      </c>
      <c r="AI48" s="8">
        <v>107</v>
      </c>
      <c r="AJ48" s="8">
        <v>100</v>
      </c>
      <c r="AK48" s="8">
        <v>56</v>
      </c>
      <c r="AL48" s="8">
        <v>0</v>
      </c>
      <c r="AM48" s="8">
        <v>0</v>
      </c>
      <c r="AN48" s="8">
        <v>0</v>
      </c>
      <c r="AO48" s="8">
        <v>105</v>
      </c>
      <c r="AP48" s="8">
        <v>847</v>
      </c>
      <c r="AQ48" s="4">
        <v>80582</v>
      </c>
      <c r="AR48" s="4">
        <v>413239</v>
      </c>
      <c r="AS48" s="4">
        <v>1115</v>
      </c>
      <c r="AT48" s="4">
        <v>8035</v>
      </c>
      <c r="AU48" s="4">
        <v>148952</v>
      </c>
      <c r="AV48" s="4">
        <v>5768805</v>
      </c>
      <c r="AW48" s="4">
        <v>3887</v>
      </c>
      <c r="AX48" s="4">
        <v>18860</v>
      </c>
      <c r="AY48" s="4">
        <v>7266</v>
      </c>
      <c r="AZ48" s="4">
        <v>4823</v>
      </c>
      <c r="BA48" s="4">
        <v>4395</v>
      </c>
      <c r="BB48" s="4">
        <v>14081</v>
      </c>
      <c r="BC48">
        <v>553</v>
      </c>
      <c r="BD48">
        <v>984</v>
      </c>
      <c r="BE48" s="4">
        <v>12470</v>
      </c>
      <c r="BF48" s="4">
        <v>16185</v>
      </c>
      <c r="BG48" s="4">
        <v>4177</v>
      </c>
      <c r="BH48" s="4">
        <v>11428</v>
      </c>
      <c r="BI48">
        <v>389</v>
      </c>
      <c r="BJ48" s="4">
        <v>1413</v>
      </c>
      <c r="BK48" s="4">
        <v>1210</v>
      </c>
      <c r="BL48">
        <v>66</v>
      </c>
      <c r="BM48">
        <v>164</v>
      </c>
      <c r="BN48" s="4">
        <v>1056</v>
      </c>
      <c r="BO48">
        <v>338</v>
      </c>
      <c r="BP48">
        <v>122</v>
      </c>
      <c r="BQ48" s="4">
        <v>28387</v>
      </c>
      <c r="BR48" s="4">
        <v>69286</v>
      </c>
      <c r="BS48" s="4">
        <v>49750</v>
      </c>
      <c r="BT48" s="4">
        <v>288856</v>
      </c>
      <c r="BU48" s="4">
        <v>8673</v>
      </c>
      <c r="BV48" s="4">
        <v>23936</v>
      </c>
      <c r="BW48" s="4">
        <v>18710</v>
      </c>
      <c r="BX48" s="4">
        <v>115984</v>
      </c>
      <c r="BY48" s="4">
        <v>64631</v>
      </c>
      <c r="BZ48" s="4">
        <v>83839</v>
      </c>
      <c r="CA48" s="4">
        <v>51185</v>
      </c>
      <c r="CB48" s="4">
        <v>151290</v>
      </c>
      <c r="CC48" s="4">
        <v>46894</v>
      </c>
      <c r="CD48" s="4">
        <v>15611</v>
      </c>
      <c r="CE48" s="4">
        <v>18273</v>
      </c>
      <c r="CF48" s="4">
        <v>3929</v>
      </c>
      <c r="CG48" s="4">
        <v>64683</v>
      </c>
      <c r="CH48" s="4">
        <v>254669</v>
      </c>
      <c r="CI48" s="4">
        <v>49746</v>
      </c>
      <c r="CJ48" s="4">
        <v>656814</v>
      </c>
      <c r="CK48" s="4">
        <v>10404</v>
      </c>
      <c r="CL48" s="4">
        <v>19387</v>
      </c>
      <c r="CM48" s="4">
        <v>49746</v>
      </c>
      <c r="CN48" s="4">
        <v>676201</v>
      </c>
      <c r="CO48" s="4">
        <v>47480</v>
      </c>
      <c r="CP48" s="4">
        <v>60232</v>
      </c>
      <c r="CQ48" s="4">
        <v>35752</v>
      </c>
      <c r="CR48" s="4">
        <v>37807</v>
      </c>
      <c r="CS48">
        <v>328</v>
      </c>
      <c r="CT48" s="4">
        <v>1016</v>
      </c>
      <c r="CU48" s="4">
        <v>51480</v>
      </c>
      <c r="CV48" s="4">
        <v>85454</v>
      </c>
      <c r="CW48">
        <v>56</v>
      </c>
      <c r="CX48">
        <v>73</v>
      </c>
      <c r="CY48" s="4">
        <v>25879</v>
      </c>
      <c r="CZ48" s="4">
        <v>151331</v>
      </c>
      <c r="DA48" s="4">
        <v>64683</v>
      </c>
      <c r="DB48" s="4">
        <v>1283548</v>
      </c>
      <c r="DC48" s="4">
        <v>71730</v>
      </c>
      <c r="DD48" s="4">
        <v>84613</v>
      </c>
      <c r="DE48" s="4">
        <v>62917</v>
      </c>
      <c r="DF48" s="4">
        <v>1186897</v>
      </c>
      <c r="DG48" s="4">
        <v>86034</v>
      </c>
      <c r="DH48" s="4">
        <v>448905</v>
      </c>
      <c r="DI48" s="4">
        <v>201303</v>
      </c>
      <c r="DJ48" s="4">
        <v>17513</v>
      </c>
      <c r="DK48" s="4">
        <v>133982</v>
      </c>
      <c r="DL48" s="4">
        <v>36443</v>
      </c>
      <c r="DM48" s="4">
        <v>31416</v>
      </c>
      <c r="DN48" s="4">
        <v>2733</v>
      </c>
      <c r="DO48" s="4">
        <v>148949</v>
      </c>
      <c r="DP48" s="4">
        <v>39046</v>
      </c>
      <c r="DQ48">
        <v>443</v>
      </c>
      <c r="DR48">
        <v>224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 s="4">
        <v>3616</v>
      </c>
      <c r="DZ48">
        <v>331</v>
      </c>
      <c r="EA48" s="4">
        <v>131502</v>
      </c>
      <c r="EB48" s="4">
        <v>98398</v>
      </c>
      <c r="EC48" s="4">
        <v>4343</v>
      </c>
      <c r="ED48" s="4">
        <v>3897</v>
      </c>
      <c r="EE48">
        <v>0</v>
      </c>
      <c r="EF48">
        <v>0</v>
      </c>
      <c r="EG48" s="4">
        <v>10205</v>
      </c>
      <c r="EH48" s="4">
        <v>3739</v>
      </c>
      <c r="EI48" s="4">
        <v>126542</v>
      </c>
      <c r="EJ48" s="4">
        <v>60767</v>
      </c>
      <c r="EK48" s="4">
        <v>1594</v>
      </c>
      <c r="EL48">
        <v>785</v>
      </c>
      <c r="EM48">
        <v>787</v>
      </c>
      <c r="EN48">
        <v>98</v>
      </c>
      <c r="EO48" s="4">
        <v>125304</v>
      </c>
      <c r="EP48" s="4">
        <v>59974</v>
      </c>
      <c r="EQ48" s="4">
        <v>16605</v>
      </c>
      <c r="ER48" s="4">
        <v>5148</v>
      </c>
      <c r="ES48" s="4">
        <v>7245</v>
      </c>
      <c r="ET48" s="4">
        <v>1990</v>
      </c>
    </row>
    <row r="49" spans="1:150">
      <c r="A49" t="s">
        <v>56</v>
      </c>
      <c r="B49" t="s">
        <v>95</v>
      </c>
      <c r="C49" s="4">
        <v>140849</v>
      </c>
      <c r="D49" s="4">
        <v>98455</v>
      </c>
      <c r="E49" s="4">
        <v>5435134</v>
      </c>
      <c r="F49" s="4">
        <v>-151523</v>
      </c>
      <c r="G49" s="4">
        <v>5283611</v>
      </c>
      <c r="H49" s="4">
        <v>1391154</v>
      </c>
      <c r="I49" s="4">
        <v>3923281</v>
      </c>
      <c r="J49" s="4">
        <v>64395</v>
      </c>
      <c r="K49" s="4">
        <v>119764</v>
      </c>
      <c r="L49" s="4">
        <v>4248234</v>
      </c>
      <c r="M49" s="4">
        <v>61420</v>
      </c>
      <c r="N49" s="4">
        <v>117669</v>
      </c>
      <c r="O49" s="4">
        <v>19243</v>
      </c>
      <c r="P49" s="4">
        <v>63573</v>
      </c>
      <c r="Q49" s="4">
        <v>19672</v>
      </c>
      <c r="R49" s="4">
        <v>363916</v>
      </c>
      <c r="S49" s="4">
        <v>20377</v>
      </c>
      <c r="T49" s="4">
        <v>477454</v>
      </c>
      <c r="U49" s="4">
        <v>6596</v>
      </c>
      <c r="V49" s="4">
        <v>65041</v>
      </c>
      <c r="W49" s="4">
        <v>8254</v>
      </c>
      <c r="X49" s="4">
        <v>35979</v>
      </c>
      <c r="Y49" s="4">
        <v>9286</v>
      </c>
      <c r="Z49" s="4">
        <v>24734</v>
      </c>
      <c r="AA49" s="4">
        <v>5415</v>
      </c>
      <c r="AB49" s="4">
        <v>39526</v>
      </c>
      <c r="AC49" s="4">
        <v>8932</v>
      </c>
      <c r="AD49" s="4">
        <v>95970</v>
      </c>
      <c r="AE49" s="4">
        <v>4043</v>
      </c>
      <c r="AF49" s="4">
        <v>77149</v>
      </c>
      <c r="AG49" s="4">
        <v>3045</v>
      </c>
      <c r="AH49" s="4">
        <v>37476</v>
      </c>
      <c r="AI49" s="8">
        <v>786</v>
      </c>
      <c r="AJ49" s="9">
        <v>4519</v>
      </c>
      <c r="AL49" s="8">
        <v>3</v>
      </c>
      <c r="AM49" s="8">
        <v>0</v>
      </c>
      <c r="AN49" s="8">
        <v>0</v>
      </c>
      <c r="AO49" s="8">
        <v>216</v>
      </c>
      <c r="AP49" s="9">
        <v>3648</v>
      </c>
      <c r="AQ49" s="4">
        <v>72290</v>
      </c>
      <c r="AR49" s="4">
        <v>367614</v>
      </c>
      <c r="AS49" s="4">
        <v>1607</v>
      </c>
      <c r="AT49" s="4">
        <v>25036</v>
      </c>
      <c r="AU49" s="4">
        <v>140849</v>
      </c>
      <c r="AV49" s="4">
        <v>5543730</v>
      </c>
      <c r="AW49" s="4">
        <v>3733</v>
      </c>
      <c r="AX49" s="4">
        <v>12992</v>
      </c>
      <c r="AY49" s="4">
        <v>13445</v>
      </c>
      <c r="AZ49" s="4">
        <v>9707</v>
      </c>
      <c r="BA49" s="4">
        <v>6977</v>
      </c>
      <c r="BB49" s="4">
        <v>10352</v>
      </c>
      <c r="BC49">
        <v>221</v>
      </c>
      <c r="BD49">
        <v>377</v>
      </c>
      <c r="BE49" s="4">
        <v>21488</v>
      </c>
      <c r="BF49" s="4">
        <v>34711</v>
      </c>
      <c r="BG49" s="4">
        <v>10530</v>
      </c>
      <c r="BH49" s="4">
        <v>35653</v>
      </c>
      <c r="BI49">
        <v>396</v>
      </c>
      <c r="BJ49" s="4">
        <v>1717</v>
      </c>
      <c r="BK49">
        <v>430</v>
      </c>
      <c r="BL49" s="4">
        <v>1188</v>
      </c>
      <c r="BM49">
        <v>276</v>
      </c>
      <c r="BN49">
        <v>668</v>
      </c>
      <c r="BO49">
        <v>164</v>
      </c>
      <c r="BP49">
        <v>20</v>
      </c>
      <c r="BQ49" s="4">
        <v>41547</v>
      </c>
      <c r="BR49" s="4">
        <v>108788</v>
      </c>
      <c r="BS49" s="4">
        <v>51052</v>
      </c>
      <c r="BT49" s="4">
        <v>228408</v>
      </c>
      <c r="BU49" s="4">
        <v>13193</v>
      </c>
      <c r="BV49" s="4">
        <v>76885</v>
      </c>
      <c r="BW49" s="4">
        <v>15604</v>
      </c>
      <c r="BX49" s="4">
        <v>103506</v>
      </c>
      <c r="BY49" s="4">
        <v>55817</v>
      </c>
      <c r="BZ49" s="4">
        <v>78309</v>
      </c>
      <c r="CA49" s="4">
        <v>43672</v>
      </c>
      <c r="CB49" s="4">
        <v>112933</v>
      </c>
      <c r="CC49" s="4">
        <v>38905</v>
      </c>
      <c r="CD49" s="4">
        <v>13080</v>
      </c>
      <c r="CE49" s="4">
        <v>14688</v>
      </c>
      <c r="CF49" s="4">
        <v>2482</v>
      </c>
      <c r="CG49" s="4">
        <v>55896</v>
      </c>
      <c r="CH49" s="4">
        <v>206804</v>
      </c>
      <c r="CI49" s="4">
        <v>42432</v>
      </c>
      <c r="CJ49" s="4">
        <v>539126</v>
      </c>
      <c r="CK49" s="4">
        <v>5047</v>
      </c>
      <c r="CL49" s="4">
        <v>6555</v>
      </c>
      <c r="CM49" s="4">
        <v>42700</v>
      </c>
      <c r="CN49" s="4">
        <v>545682</v>
      </c>
      <c r="CO49" s="4">
        <v>42753</v>
      </c>
      <c r="CP49" s="4">
        <v>59425</v>
      </c>
      <c r="CQ49" s="4">
        <v>32763</v>
      </c>
      <c r="CR49" s="4">
        <v>18184</v>
      </c>
      <c r="CS49" s="4">
        <v>1475</v>
      </c>
      <c r="CT49">
        <v>694</v>
      </c>
      <c r="CU49" s="4">
        <v>45182</v>
      </c>
      <c r="CV49" s="4">
        <v>77321</v>
      </c>
      <c r="CW49">
        <v>107</v>
      </c>
      <c r="CX49">
        <v>869</v>
      </c>
      <c r="CY49" s="4">
        <v>21565</v>
      </c>
      <c r="CZ49" s="4">
        <v>112826</v>
      </c>
      <c r="DA49" s="4">
        <v>55952</v>
      </c>
      <c r="DB49" s="4">
        <v>1046340</v>
      </c>
      <c r="DC49" s="4">
        <v>63423</v>
      </c>
      <c r="DD49" s="4">
        <v>82550</v>
      </c>
      <c r="DE49" s="4">
        <v>54208</v>
      </c>
      <c r="DF49" s="4">
        <v>964808</v>
      </c>
      <c r="DG49" s="4">
        <v>86641</v>
      </c>
      <c r="DH49" s="4">
        <v>426347</v>
      </c>
      <c r="DI49" s="4">
        <v>179590</v>
      </c>
      <c r="DJ49" s="4">
        <v>15624</v>
      </c>
      <c r="DK49" s="4">
        <v>110989</v>
      </c>
      <c r="DL49" s="4">
        <v>30189</v>
      </c>
      <c r="DM49" s="4">
        <v>20208</v>
      </c>
      <c r="DN49" s="4">
        <v>1758</v>
      </c>
      <c r="DO49" s="4">
        <v>139222</v>
      </c>
      <c r="DP49" s="4">
        <v>31641</v>
      </c>
      <c r="DQ49">
        <v>163</v>
      </c>
      <c r="DR49">
        <v>13</v>
      </c>
      <c r="DS49">
        <v>0</v>
      </c>
      <c r="DT49">
        <v>0</v>
      </c>
      <c r="DV49">
        <v>28</v>
      </c>
      <c r="DW49">
        <v>0</v>
      </c>
      <c r="DX49">
        <v>0</v>
      </c>
      <c r="DY49" s="4">
        <v>9563</v>
      </c>
      <c r="DZ49" s="4">
        <v>1045</v>
      </c>
      <c r="EA49" s="4">
        <v>120538</v>
      </c>
      <c r="EB49" s="4">
        <v>107852</v>
      </c>
      <c r="EC49" s="4">
        <v>11779</v>
      </c>
      <c r="ED49" s="4">
        <v>12338</v>
      </c>
      <c r="EE49">
        <v>0</v>
      </c>
      <c r="EF49">
        <v>0</v>
      </c>
      <c r="EG49" s="4">
        <v>9552</v>
      </c>
      <c r="EH49" s="4">
        <v>2986</v>
      </c>
      <c r="EI49" s="4">
        <v>114406</v>
      </c>
      <c r="EJ49" s="4">
        <v>67939</v>
      </c>
      <c r="EK49" s="4">
        <v>5278</v>
      </c>
      <c r="EL49" s="4">
        <v>4932</v>
      </c>
      <c r="EM49">
        <v>615</v>
      </c>
      <c r="EN49">
        <v>25</v>
      </c>
      <c r="EO49" s="4">
        <v>111317</v>
      </c>
      <c r="EP49" s="4">
        <v>62978</v>
      </c>
      <c r="EQ49" s="4">
        <v>21935</v>
      </c>
      <c r="ER49" s="4">
        <v>8060</v>
      </c>
      <c r="ES49" s="4">
        <v>7902</v>
      </c>
      <c r="ET49" s="4">
        <v>3617</v>
      </c>
    </row>
    <row r="50" spans="1:150">
      <c r="A50" t="s">
        <v>57</v>
      </c>
      <c r="B50" t="s">
        <v>95</v>
      </c>
      <c r="C50" s="4">
        <v>148372</v>
      </c>
      <c r="D50" s="4">
        <v>91177</v>
      </c>
      <c r="E50" s="4">
        <v>5896374</v>
      </c>
      <c r="F50" s="4">
        <v>-188299</v>
      </c>
      <c r="G50" s="4">
        <v>5708523</v>
      </c>
      <c r="H50" s="4">
        <v>1582164</v>
      </c>
      <c r="I50" s="4">
        <v>4136956</v>
      </c>
      <c r="J50" s="4">
        <v>62797</v>
      </c>
      <c r="K50" s="4">
        <v>133359</v>
      </c>
      <c r="L50" s="4">
        <v>4917434</v>
      </c>
      <c r="M50" s="4">
        <v>62548</v>
      </c>
      <c r="N50" s="4">
        <v>105648</v>
      </c>
      <c r="O50" s="4">
        <v>22896</v>
      </c>
      <c r="P50" s="4">
        <v>56823</v>
      </c>
      <c r="Q50" s="4">
        <v>23122</v>
      </c>
      <c r="R50" s="4">
        <v>432357</v>
      </c>
      <c r="S50" s="4">
        <v>10823</v>
      </c>
      <c r="T50" s="4">
        <v>184243</v>
      </c>
      <c r="U50" s="4">
        <v>4323</v>
      </c>
      <c r="V50" s="4">
        <v>31399</v>
      </c>
      <c r="W50" s="4">
        <v>10590</v>
      </c>
      <c r="X50" s="4">
        <v>39349</v>
      </c>
      <c r="Y50" s="4">
        <v>9081</v>
      </c>
      <c r="Z50" s="4">
        <v>22587</v>
      </c>
      <c r="AA50" s="4">
        <v>6757</v>
      </c>
      <c r="AB50" s="4">
        <v>37710</v>
      </c>
      <c r="AC50" s="4">
        <v>5295</v>
      </c>
      <c r="AD50" s="4">
        <v>70669</v>
      </c>
      <c r="AE50" s="4">
        <v>1349</v>
      </c>
      <c r="AF50" s="4">
        <v>20003</v>
      </c>
      <c r="AG50" s="4">
        <v>1588</v>
      </c>
      <c r="AH50" s="4">
        <v>18906</v>
      </c>
      <c r="AI50" s="8">
        <v>217</v>
      </c>
      <c r="AJ50" s="9">
        <v>1359</v>
      </c>
      <c r="AK50" s="8">
        <v>0</v>
      </c>
      <c r="AL50" s="8">
        <v>0</v>
      </c>
      <c r="AM50" s="8">
        <v>450</v>
      </c>
      <c r="AN50" s="9">
        <v>2255</v>
      </c>
      <c r="AO50" s="8">
        <v>58</v>
      </c>
      <c r="AP50" s="8">
        <v>264</v>
      </c>
      <c r="AQ50" s="4">
        <v>80178</v>
      </c>
      <c r="AR50" s="4">
        <v>345006</v>
      </c>
      <c r="AS50">
        <v>774</v>
      </c>
      <c r="AT50" s="4">
        <v>24075</v>
      </c>
      <c r="AU50" s="4">
        <v>148321</v>
      </c>
      <c r="AV50" s="4">
        <v>5974294</v>
      </c>
      <c r="AW50" s="4">
        <v>3381</v>
      </c>
      <c r="AX50" s="4">
        <v>12651</v>
      </c>
      <c r="AY50" s="4">
        <v>11830</v>
      </c>
      <c r="AZ50" s="4">
        <v>6921</v>
      </c>
      <c r="BA50" s="4">
        <v>6685</v>
      </c>
      <c r="BB50" s="4">
        <v>15544</v>
      </c>
      <c r="BC50" s="4">
        <v>1521</v>
      </c>
      <c r="BD50" s="4">
        <v>1678</v>
      </c>
      <c r="BE50" s="4">
        <v>11540</v>
      </c>
      <c r="BF50" s="4">
        <v>14369</v>
      </c>
      <c r="BG50" s="4">
        <v>2138</v>
      </c>
      <c r="BH50" s="4">
        <v>7597</v>
      </c>
      <c r="BI50">
        <v>332</v>
      </c>
      <c r="BJ50" s="4">
        <v>1784</v>
      </c>
      <c r="BK50">
        <v>550</v>
      </c>
      <c r="BL50">
        <v>32</v>
      </c>
      <c r="BM50">
        <v>503</v>
      </c>
      <c r="BN50" s="4">
        <v>2643</v>
      </c>
      <c r="BO50">
        <v>273</v>
      </c>
      <c r="BP50">
        <v>32</v>
      </c>
      <c r="BQ50" s="4">
        <v>33823</v>
      </c>
      <c r="BR50" s="4">
        <v>64441</v>
      </c>
      <c r="BS50" s="4">
        <v>54056</v>
      </c>
      <c r="BT50" s="4">
        <v>237654</v>
      </c>
      <c r="BU50" s="4">
        <v>13246</v>
      </c>
      <c r="BV50" s="4">
        <v>49354</v>
      </c>
      <c r="BW50" s="4">
        <v>21630</v>
      </c>
      <c r="BX50" s="4">
        <v>121806</v>
      </c>
      <c r="BY50" s="4">
        <v>64436</v>
      </c>
      <c r="BZ50" s="4">
        <v>84661</v>
      </c>
      <c r="CA50" s="4">
        <v>53107</v>
      </c>
      <c r="CB50" s="4">
        <v>153121</v>
      </c>
      <c r="CC50" s="4">
        <v>47934</v>
      </c>
      <c r="CD50" s="4">
        <v>16103</v>
      </c>
      <c r="CE50" s="4">
        <v>23104</v>
      </c>
      <c r="CF50" s="4">
        <v>3531</v>
      </c>
      <c r="CG50" s="4">
        <v>65939</v>
      </c>
      <c r="CH50" s="4">
        <v>257415</v>
      </c>
      <c r="CI50" s="4">
        <v>52296</v>
      </c>
      <c r="CJ50" s="4">
        <v>669663</v>
      </c>
      <c r="CK50" s="4">
        <v>6304</v>
      </c>
      <c r="CL50" s="4">
        <v>8626</v>
      </c>
      <c r="CM50" s="4">
        <v>52400</v>
      </c>
      <c r="CN50" s="4">
        <v>678289</v>
      </c>
      <c r="CO50" s="4">
        <v>47162</v>
      </c>
      <c r="CP50" s="4">
        <v>65668</v>
      </c>
      <c r="CQ50" s="4">
        <v>39145</v>
      </c>
      <c r="CR50" s="4">
        <v>23032</v>
      </c>
      <c r="CS50" s="4">
        <v>1714</v>
      </c>
      <c r="CT50" s="4">
        <v>1960</v>
      </c>
      <c r="CU50" s="4">
        <v>53319</v>
      </c>
      <c r="CV50" s="4">
        <v>88996</v>
      </c>
      <c r="CW50">
        <v>51</v>
      </c>
      <c r="CX50">
        <v>50</v>
      </c>
      <c r="CY50" s="4">
        <v>18223</v>
      </c>
      <c r="CZ50" s="4">
        <v>85234</v>
      </c>
      <c r="DA50" s="4">
        <v>66177</v>
      </c>
      <c r="DB50" s="4">
        <v>1230297</v>
      </c>
      <c r="DC50" s="4">
        <v>76827</v>
      </c>
      <c r="DD50" s="4">
        <v>88476</v>
      </c>
      <c r="DE50" s="4">
        <v>64133</v>
      </c>
      <c r="DF50" s="4">
        <v>1143845</v>
      </c>
      <c r="DG50" s="4">
        <v>84240</v>
      </c>
      <c r="DH50" s="4">
        <v>438319</v>
      </c>
      <c r="DI50" s="4">
        <v>200660</v>
      </c>
      <c r="DJ50" s="4">
        <v>17457</v>
      </c>
      <c r="DK50" s="4">
        <v>138256</v>
      </c>
      <c r="DL50" s="4">
        <v>37606</v>
      </c>
      <c r="DM50" s="4">
        <v>26322</v>
      </c>
      <c r="DN50" s="4">
        <v>2290</v>
      </c>
      <c r="DO50" s="4">
        <v>146575</v>
      </c>
      <c r="DP50" s="4">
        <v>39187</v>
      </c>
      <c r="DQ50">
        <v>558</v>
      </c>
      <c r="DR50">
        <v>35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 s="4">
        <v>1391</v>
      </c>
      <c r="DZ50">
        <v>116</v>
      </c>
      <c r="EA50" s="4">
        <v>136694</v>
      </c>
      <c r="EB50" s="4">
        <v>118475</v>
      </c>
      <c r="EC50" s="4">
        <v>7141</v>
      </c>
      <c r="ED50" s="4">
        <v>6378</v>
      </c>
      <c r="EE50">
        <v>0</v>
      </c>
      <c r="EF50">
        <v>0</v>
      </c>
      <c r="EG50" s="4">
        <v>9756</v>
      </c>
      <c r="EH50" s="4">
        <v>3652</v>
      </c>
      <c r="EI50" s="4">
        <v>121165</v>
      </c>
      <c r="EJ50" s="4">
        <v>71954</v>
      </c>
      <c r="EK50" s="4">
        <v>2089</v>
      </c>
      <c r="EL50">
        <v>686</v>
      </c>
      <c r="EM50" s="4">
        <v>1779</v>
      </c>
      <c r="EN50">
        <v>21</v>
      </c>
      <c r="EO50" s="4">
        <v>119943</v>
      </c>
      <c r="EP50" s="4">
        <v>71245</v>
      </c>
      <c r="EQ50" s="4">
        <v>21758</v>
      </c>
      <c r="ER50" s="4">
        <v>4205</v>
      </c>
      <c r="ES50" s="4">
        <v>13053</v>
      </c>
      <c r="ET50" s="4">
        <v>3124</v>
      </c>
    </row>
    <row r="51" spans="1:150">
      <c r="A51" t="s">
        <v>58</v>
      </c>
      <c r="B51" t="s">
        <v>95</v>
      </c>
      <c r="C51" s="4">
        <v>132882</v>
      </c>
      <c r="D51" s="4">
        <v>86908</v>
      </c>
      <c r="E51" s="4">
        <v>5476426</v>
      </c>
      <c r="F51" s="4">
        <v>-227057</v>
      </c>
      <c r="G51" s="4">
        <v>5249369</v>
      </c>
      <c r="H51" s="4">
        <v>1356131</v>
      </c>
      <c r="I51" s="4">
        <v>3916083</v>
      </c>
      <c r="J51" s="4">
        <v>72747</v>
      </c>
      <c r="K51" s="4">
        <v>116274</v>
      </c>
      <c r="L51" s="4">
        <v>4364052</v>
      </c>
      <c r="M51" s="4">
        <v>72454</v>
      </c>
      <c r="N51" s="4">
        <v>88785</v>
      </c>
      <c r="O51" s="4">
        <v>24027</v>
      </c>
      <c r="P51" s="4">
        <v>54228</v>
      </c>
      <c r="Q51" s="4">
        <v>20581</v>
      </c>
      <c r="R51" s="4">
        <v>363353</v>
      </c>
      <c r="S51" s="4">
        <v>15031</v>
      </c>
      <c r="T51" s="4">
        <v>231692</v>
      </c>
      <c r="U51" s="4">
        <v>5154</v>
      </c>
      <c r="V51" s="4">
        <v>34684</v>
      </c>
      <c r="W51" s="4">
        <v>15063</v>
      </c>
      <c r="X51" s="4">
        <v>148345</v>
      </c>
      <c r="Y51" s="4">
        <v>10307</v>
      </c>
      <c r="Z51" s="4">
        <v>22708</v>
      </c>
      <c r="AA51" s="4">
        <v>4523</v>
      </c>
      <c r="AB51" s="4">
        <v>27761</v>
      </c>
      <c r="AC51" s="4">
        <v>6306</v>
      </c>
      <c r="AD51" s="4">
        <v>73801</v>
      </c>
      <c r="AE51" s="4">
        <v>3596</v>
      </c>
      <c r="AF51" s="4">
        <v>34405</v>
      </c>
      <c r="AG51" s="4">
        <v>2614</v>
      </c>
      <c r="AH51" s="4">
        <v>11433</v>
      </c>
      <c r="AI51" s="8">
        <v>275</v>
      </c>
      <c r="AJ51" s="9">
        <v>2426</v>
      </c>
      <c r="AK51" s="8">
        <v>0</v>
      </c>
      <c r="AL51" s="8">
        <v>0</v>
      </c>
      <c r="AM51" s="8">
        <v>56</v>
      </c>
      <c r="AN51" s="8">
        <v>56</v>
      </c>
      <c r="AO51" s="8">
        <v>107</v>
      </c>
      <c r="AP51" s="9">
        <v>4394</v>
      </c>
      <c r="AQ51" s="4">
        <v>67278</v>
      </c>
      <c r="AR51" s="4">
        <v>417032</v>
      </c>
      <c r="AS51">
        <v>899</v>
      </c>
      <c r="AT51" s="4">
        <v>22618</v>
      </c>
      <c r="AU51" s="4">
        <v>132882</v>
      </c>
      <c r="AV51" s="4">
        <v>5562500</v>
      </c>
      <c r="AW51" s="4">
        <v>5279</v>
      </c>
      <c r="AX51" s="4">
        <v>20548</v>
      </c>
      <c r="AY51" s="4">
        <v>8537</v>
      </c>
      <c r="AZ51" s="4">
        <v>6337</v>
      </c>
      <c r="BA51" s="4">
        <v>5283</v>
      </c>
      <c r="BB51" s="4">
        <v>11011</v>
      </c>
      <c r="BC51">
        <v>327</v>
      </c>
      <c r="BD51">
        <v>528</v>
      </c>
      <c r="BE51" s="4">
        <v>16126</v>
      </c>
      <c r="BF51" s="4">
        <v>17921</v>
      </c>
      <c r="BG51" s="4">
        <v>3820</v>
      </c>
      <c r="BH51" s="4">
        <v>15522</v>
      </c>
      <c r="BI51">
        <v>496</v>
      </c>
      <c r="BJ51" s="4">
        <v>6088</v>
      </c>
      <c r="BK51" s="4">
        <v>1836</v>
      </c>
      <c r="BL51">
        <v>162</v>
      </c>
      <c r="BM51">
        <v>438</v>
      </c>
      <c r="BN51" s="4">
        <v>5043</v>
      </c>
      <c r="BO51">
        <v>107</v>
      </c>
      <c r="BP51">
        <v>48</v>
      </c>
      <c r="BQ51" s="4">
        <v>31880</v>
      </c>
      <c r="BR51" s="4">
        <v>84986</v>
      </c>
      <c r="BS51" s="4">
        <v>45754</v>
      </c>
      <c r="BT51" s="4">
        <v>280985</v>
      </c>
      <c r="BU51" s="4">
        <v>9414</v>
      </c>
      <c r="BV51" s="4">
        <v>53928</v>
      </c>
      <c r="BW51" s="4">
        <v>12488</v>
      </c>
      <c r="BX51" s="4">
        <v>82431</v>
      </c>
      <c r="BY51" s="4">
        <v>54714</v>
      </c>
      <c r="BZ51" s="4">
        <v>85413</v>
      </c>
      <c r="CA51" s="4">
        <v>41606</v>
      </c>
      <c r="CB51" s="4">
        <v>118686</v>
      </c>
      <c r="CC51" s="4">
        <v>37781</v>
      </c>
      <c r="CD51" s="4">
        <v>13581</v>
      </c>
      <c r="CE51" s="4">
        <v>9756</v>
      </c>
      <c r="CF51" s="4">
        <v>1334</v>
      </c>
      <c r="CG51" s="4">
        <v>55215</v>
      </c>
      <c r="CH51" s="4">
        <v>219014</v>
      </c>
      <c r="CI51" s="4">
        <v>40553</v>
      </c>
      <c r="CJ51" s="4">
        <v>527927</v>
      </c>
      <c r="CK51" s="4">
        <v>6670</v>
      </c>
      <c r="CL51" s="4">
        <v>8924</v>
      </c>
      <c r="CM51" s="4">
        <v>40554</v>
      </c>
      <c r="CN51" s="4">
        <v>536851</v>
      </c>
      <c r="CO51" s="4">
        <v>41910</v>
      </c>
      <c r="CP51" s="4">
        <v>65902</v>
      </c>
      <c r="CQ51" s="4">
        <v>31401</v>
      </c>
      <c r="CR51" s="4">
        <v>22900</v>
      </c>
      <c r="CS51" s="4">
        <v>1816</v>
      </c>
      <c r="CT51" s="4">
        <v>4098</v>
      </c>
      <c r="CU51" s="4">
        <v>46624</v>
      </c>
      <c r="CV51" s="4">
        <v>89577</v>
      </c>
      <c r="CW51">
        <v>112</v>
      </c>
      <c r="CX51">
        <v>218</v>
      </c>
      <c r="CY51" s="4">
        <v>23678</v>
      </c>
      <c r="CZ51" s="4">
        <v>129605</v>
      </c>
      <c r="DA51" s="4">
        <v>55215</v>
      </c>
      <c r="DB51" s="4">
        <v>1057200</v>
      </c>
      <c r="DC51" s="4">
        <v>64132</v>
      </c>
      <c r="DD51" s="4">
        <v>94112</v>
      </c>
      <c r="DE51" s="4">
        <v>54885</v>
      </c>
      <c r="DF51" s="4">
        <v>973013</v>
      </c>
      <c r="DG51" s="4">
        <v>77996</v>
      </c>
      <c r="DH51" s="4">
        <v>383118</v>
      </c>
      <c r="DI51" s="4">
        <v>180979</v>
      </c>
      <c r="DJ51" s="4">
        <v>15745</v>
      </c>
      <c r="DK51" s="4">
        <v>111029</v>
      </c>
      <c r="DL51" s="4">
        <v>30200</v>
      </c>
      <c r="DM51" s="4">
        <v>20544</v>
      </c>
      <c r="DN51" s="4">
        <v>1787</v>
      </c>
      <c r="DO51" s="4">
        <v>132865</v>
      </c>
      <c r="DP51" s="4">
        <v>31719</v>
      </c>
      <c r="DQ51">
        <v>56</v>
      </c>
      <c r="DR51">
        <v>19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 s="4">
        <v>3613</v>
      </c>
      <c r="DZ51">
        <v>460</v>
      </c>
      <c r="EA51" s="4">
        <v>122737</v>
      </c>
      <c r="EB51" s="4">
        <v>119932</v>
      </c>
      <c r="EC51" s="4">
        <v>6272</v>
      </c>
      <c r="ED51" s="4">
        <v>5663</v>
      </c>
      <c r="EE51">
        <v>0</v>
      </c>
      <c r="EF51">
        <v>0</v>
      </c>
      <c r="EG51" s="4">
        <v>5972</v>
      </c>
      <c r="EH51" s="4">
        <v>1900</v>
      </c>
      <c r="EI51" s="4">
        <v>109497</v>
      </c>
      <c r="EJ51" s="4">
        <v>80818</v>
      </c>
      <c r="EK51" s="4">
        <v>2369</v>
      </c>
      <c r="EL51" s="4">
        <v>2181</v>
      </c>
      <c r="EM51">
        <v>726</v>
      </c>
      <c r="EN51">
        <v>20</v>
      </c>
      <c r="EO51" s="4">
        <v>108073</v>
      </c>
      <c r="EP51" s="4">
        <v>78614</v>
      </c>
      <c r="EQ51" s="4">
        <v>19431</v>
      </c>
      <c r="ER51" s="4">
        <v>7311</v>
      </c>
      <c r="ES51" s="4">
        <v>10187</v>
      </c>
      <c r="ET51" s="4">
        <v>4425</v>
      </c>
    </row>
    <row r="52" spans="1:150">
      <c r="A52" t="s">
        <v>59</v>
      </c>
      <c r="B52" t="s">
        <v>95</v>
      </c>
      <c r="C52" s="4">
        <v>1220580</v>
      </c>
      <c r="D52" s="4">
        <v>927693</v>
      </c>
      <c r="E52" s="4">
        <v>56862381</v>
      </c>
      <c r="F52" s="4">
        <v>-2287698</v>
      </c>
      <c r="G52" s="4">
        <v>54580801</v>
      </c>
      <c r="H52" s="4">
        <v>14009491</v>
      </c>
      <c r="I52" s="4">
        <v>40833922</v>
      </c>
      <c r="J52" s="4">
        <v>857355</v>
      </c>
      <c r="K52" s="4">
        <v>1071207</v>
      </c>
      <c r="L52" s="4">
        <v>45335727</v>
      </c>
      <c r="M52" s="4">
        <v>610359</v>
      </c>
      <c r="N52" s="4">
        <v>867818</v>
      </c>
      <c r="O52" s="4">
        <v>246605</v>
      </c>
      <c r="P52" s="4">
        <v>737722</v>
      </c>
      <c r="Q52" s="4">
        <v>208669</v>
      </c>
      <c r="R52" s="4">
        <v>4177381</v>
      </c>
      <c r="S52" s="4">
        <v>139906</v>
      </c>
      <c r="T52" s="4">
        <v>2545469</v>
      </c>
      <c r="U52" s="4">
        <v>56685</v>
      </c>
      <c r="V52" s="4">
        <v>380245</v>
      </c>
      <c r="W52" s="4">
        <v>122343</v>
      </c>
      <c r="X52" s="4">
        <v>660597</v>
      </c>
      <c r="Y52" s="4">
        <v>86610</v>
      </c>
      <c r="Z52" s="4">
        <v>207887</v>
      </c>
      <c r="AA52" s="4">
        <v>45928</v>
      </c>
      <c r="AB52" s="4">
        <v>431985</v>
      </c>
      <c r="AC52" s="4">
        <v>56576</v>
      </c>
      <c r="AD52" s="4">
        <v>571169</v>
      </c>
      <c r="AE52" s="4">
        <v>34998</v>
      </c>
      <c r="AF52" s="4">
        <v>860906</v>
      </c>
      <c r="AG52" s="4">
        <v>32148</v>
      </c>
      <c r="AH52" s="4">
        <v>543998</v>
      </c>
      <c r="AI52" s="9">
        <v>6903</v>
      </c>
      <c r="AJ52" s="9">
        <v>39528</v>
      </c>
      <c r="AK52" s="9">
        <v>1790</v>
      </c>
      <c r="AL52" s="9">
        <v>2361</v>
      </c>
      <c r="AM52" s="9">
        <v>2212</v>
      </c>
      <c r="AN52" s="9">
        <v>22353</v>
      </c>
      <c r="AO52" s="9">
        <v>3895</v>
      </c>
      <c r="AP52" s="9">
        <v>63719</v>
      </c>
      <c r="AQ52" s="4">
        <v>738891</v>
      </c>
      <c r="AR52" s="4">
        <v>4025777</v>
      </c>
      <c r="AS52" s="4">
        <v>15325</v>
      </c>
      <c r="AT52" s="4">
        <v>187010</v>
      </c>
      <c r="AU52" s="4">
        <v>1220580</v>
      </c>
      <c r="AV52" s="4">
        <v>57748903</v>
      </c>
      <c r="AW52" s="4">
        <v>41256</v>
      </c>
      <c r="AX52" s="4">
        <v>153538</v>
      </c>
      <c r="AY52" s="4">
        <v>91344</v>
      </c>
      <c r="AZ52" s="4">
        <v>56951</v>
      </c>
      <c r="BA52" s="4">
        <v>48283</v>
      </c>
      <c r="BB52" s="4">
        <v>69192</v>
      </c>
      <c r="BC52" s="4">
        <v>7504</v>
      </c>
      <c r="BD52" s="4">
        <v>16471</v>
      </c>
      <c r="BE52" s="4">
        <v>148691</v>
      </c>
      <c r="BF52" s="4">
        <v>212128</v>
      </c>
      <c r="BG52" s="4">
        <v>41780</v>
      </c>
      <c r="BH52" s="4">
        <v>193371</v>
      </c>
      <c r="BI52" s="4">
        <v>9656</v>
      </c>
      <c r="BJ52" s="4">
        <v>122225</v>
      </c>
      <c r="BK52" s="4">
        <v>8800</v>
      </c>
      <c r="BL52" s="4">
        <v>1202</v>
      </c>
      <c r="BM52" s="4">
        <v>4550</v>
      </c>
      <c r="BN52" s="4">
        <v>47283</v>
      </c>
      <c r="BO52" s="4">
        <v>7397</v>
      </c>
      <c r="BP52">
        <v>817</v>
      </c>
      <c r="BQ52" s="4">
        <v>322397</v>
      </c>
      <c r="BR52" s="4">
        <v>892137</v>
      </c>
      <c r="BS52" s="4">
        <v>518596</v>
      </c>
      <c r="BT52" s="4">
        <v>2768674</v>
      </c>
      <c r="BU52" s="4">
        <v>133125</v>
      </c>
      <c r="BV52" s="4">
        <v>480976</v>
      </c>
      <c r="BW52" s="4">
        <v>140290</v>
      </c>
      <c r="BX52" s="4">
        <v>850986</v>
      </c>
      <c r="BY52" s="4">
        <v>611286</v>
      </c>
      <c r="BZ52" s="4">
        <v>1231595</v>
      </c>
      <c r="CA52" s="4">
        <v>492696</v>
      </c>
      <c r="CB52" s="4">
        <v>1319585</v>
      </c>
      <c r="CC52" s="4">
        <v>443336</v>
      </c>
      <c r="CD52" s="4">
        <v>152181</v>
      </c>
      <c r="CE52" s="4">
        <v>163938</v>
      </c>
      <c r="CF52" s="4">
        <v>36023</v>
      </c>
      <c r="CG52" s="4">
        <v>613415</v>
      </c>
      <c r="CH52" s="4">
        <v>2739384</v>
      </c>
      <c r="CI52" s="4">
        <v>468101</v>
      </c>
      <c r="CJ52" s="4">
        <v>6015862</v>
      </c>
      <c r="CK52" s="4">
        <v>82721</v>
      </c>
      <c r="CL52" s="4">
        <v>103151</v>
      </c>
      <c r="CM52" s="4">
        <v>474783</v>
      </c>
      <c r="CN52" s="4">
        <v>6119013</v>
      </c>
      <c r="CO52" s="4">
        <v>487597</v>
      </c>
      <c r="CP52" s="4">
        <v>861300</v>
      </c>
      <c r="CQ52" s="4">
        <v>348877</v>
      </c>
      <c r="CR52" s="4">
        <v>240639</v>
      </c>
      <c r="CS52" s="4">
        <v>6591</v>
      </c>
      <c r="CT52" s="4">
        <v>123008</v>
      </c>
      <c r="CU52" s="4">
        <v>522479</v>
      </c>
      <c r="CV52" s="4">
        <v>1116272</v>
      </c>
      <c r="CW52">
        <v>500</v>
      </c>
      <c r="CX52" s="4">
        <v>47156</v>
      </c>
      <c r="CY52" s="4">
        <v>246701</v>
      </c>
      <c r="CZ52" s="4">
        <v>1298237</v>
      </c>
      <c r="DA52" s="4">
        <v>613524</v>
      </c>
      <c r="DB52" s="4">
        <v>12167231</v>
      </c>
      <c r="DC52" s="4">
        <v>711816</v>
      </c>
      <c r="DD52" s="4">
        <v>1324215</v>
      </c>
      <c r="DE52" s="4">
        <v>601884</v>
      </c>
      <c r="DF52" s="4">
        <v>10879366</v>
      </c>
      <c r="DG52" s="4">
        <v>618696</v>
      </c>
      <c r="DH52" s="4">
        <v>3130125</v>
      </c>
      <c r="DI52" s="4">
        <v>1690808</v>
      </c>
      <c r="DJ52" s="4">
        <v>147100</v>
      </c>
      <c r="DK52" s="4">
        <v>978986</v>
      </c>
      <c r="DL52" s="4">
        <v>266284</v>
      </c>
      <c r="DM52" s="4">
        <v>208189</v>
      </c>
      <c r="DN52" s="4">
        <v>18113</v>
      </c>
      <c r="DO52" s="4">
        <v>1220459</v>
      </c>
      <c r="DP52" s="4">
        <v>295582</v>
      </c>
      <c r="DQ52" s="4">
        <v>5254</v>
      </c>
      <c r="DR52" s="4">
        <v>1487</v>
      </c>
      <c r="DS52">
        <v>109</v>
      </c>
      <c r="DT52">
        <v>3</v>
      </c>
      <c r="DU52" s="4">
        <v>1333</v>
      </c>
      <c r="DV52">
        <v>89</v>
      </c>
      <c r="DW52">
        <v>0</v>
      </c>
      <c r="DX52">
        <v>0</v>
      </c>
      <c r="DY52" s="4">
        <v>47787</v>
      </c>
      <c r="DZ52" s="4">
        <v>7256</v>
      </c>
      <c r="EA52" s="4">
        <v>1115820</v>
      </c>
      <c r="EB52" s="4">
        <v>1336236</v>
      </c>
      <c r="EC52" s="4">
        <v>88278</v>
      </c>
      <c r="ED52" s="4">
        <v>101411</v>
      </c>
      <c r="EE52">
        <v>52</v>
      </c>
      <c r="EF52">
        <v>0</v>
      </c>
      <c r="EG52" s="4">
        <v>78208</v>
      </c>
      <c r="EH52" s="4">
        <v>19997</v>
      </c>
      <c r="EI52" s="4">
        <v>952163</v>
      </c>
      <c r="EJ52" s="4">
        <v>748911</v>
      </c>
      <c r="EK52" s="4">
        <v>31352</v>
      </c>
      <c r="EL52" s="4">
        <v>25262</v>
      </c>
      <c r="EM52" s="4">
        <v>7079</v>
      </c>
      <c r="EN52">
        <v>177</v>
      </c>
      <c r="EO52" s="4">
        <v>928539</v>
      </c>
      <c r="EP52" s="4">
        <v>723436</v>
      </c>
      <c r="EQ52" s="4">
        <v>240615</v>
      </c>
      <c r="ER52" s="4">
        <v>99668</v>
      </c>
      <c r="ES52" s="4">
        <v>107375</v>
      </c>
      <c r="ET52" s="4">
        <v>38699</v>
      </c>
    </row>
    <row r="53" spans="1:150">
      <c r="A53" t="s">
        <v>60</v>
      </c>
      <c r="B53" t="s">
        <v>96</v>
      </c>
      <c r="C53" s="4">
        <v>860345</v>
      </c>
      <c r="D53" s="4">
        <v>717633</v>
      </c>
      <c r="E53" s="4">
        <v>49070735</v>
      </c>
      <c r="F53" s="4">
        <v>-1897562</v>
      </c>
      <c r="G53" s="4">
        <v>47179236</v>
      </c>
      <c r="H53" s="4">
        <v>11918223</v>
      </c>
      <c r="I53" s="4">
        <v>35420381</v>
      </c>
      <c r="J53" s="4">
        <v>905540</v>
      </c>
      <c r="K53" s="4">
        <v>762759</v>
      </c>
      <c r="L53" s="4">
        <v>39017509</v>
      </c>
      <c r="M53" s="4">
        <v>520841</v>
      </c>
      <c r="N53" s="4">
        <v>783589</v>
      </c>
      <c r="O53" s="4">
        <v>204271</v>
      </c>
      <c r="P53" s="4">
        <v>547423</v>
      </c>
      <c r="Q53" s="4">
        <v>151338</v>
      </c>
      <c r="R53" s="4">
        <v>3494588</v>
      </c>
      <c r="S53" s="4">
        <v>113080</v>
      </c>
      <c r="T53" s="4">
        <v>2491057</v>
      </c>
      <c r="U53" s="4">
        <v>44994</v>
      </c>
      <c r="V53" s="4">
        <v>277783</v>
      </c>
      <c r="W53" s="4">
        <v>100031</v>
      </c>
      <c r="X53" s="4">
        <v>698615</v>
      </c>
      <c r="Y53" s="4">
        <v>76570</v>
      </c>
      <c r="Z53" s="4">
        <v>178549</v>
      </c>
      <c r="AA53" s="4">
        <v>40878</v>
      </c>
      <c r="AB53" s="4">
        <v>367552</v>
      </c>
      <c r="AC53" s="4">
        <v>53912</v>
      </c>
      <c r="AD53" s="4">
        <v>566420</v>
      </c>
      <c r="AE53" s="4">
        <v>31326</v>
      </c>
      <c r="AF53" s="4">
        <v>565958</v>
      </c>
      <c r="AG53" s="4">
        <v>23184</v>
      </c>
      <c r="AH53" s="4">
        <v>255721</v>
      </c>
      <c r="AI53" s="9">
        <v>7205</v>
      </c>
      <c r="AJ53" s="9">
        <v>130164</v>
      </c>
      <c r="AK53" s="9">
        <v>2239</v>
      </c>
      <c r="AL53" s="9">
        <v>18019</v>
      </c>
      <c r="AM53" s="9">
        <v>1059</v>
      </c>
      <c r="AN53" s="9">
        <v>15204</v>
      </c>
      <c r="AO53" s="9">
        <v>2452</v>
      </c>
      <c r="AP53" s="9">
        <v>55002</v>
      </c>
      <c r="AQ53" s="4">
        <v>619311</v>
      </c>
      <c r="AR53" s="4">
        <v>3293019</v>
      </c>
      <c r="AS53" s="4">
        <v>10697</v>
      </c>
      <c r="AT53" s="4">
        <v>193932</v>
      </c>
      <c r="AU53" s="4">
        <v>860345</v>
      </c>
      <c r="AV53" s="4">
        <v>49860218</v>
      </c>
      <c r="AW53" s="4">
        <v>30081</v>
      </c>
      <c r="AX53" s="4">
        <v>115222</v>
      </c>
      <c r="AY53" s="4">
        <v>79788</v>
      </c>
      <c r="AZ53" s="4">
        <v>45206</v>
      </c>
      <c r="BA53" s="4">
        <v>50675</v>
      </c>
      <c r="BB53" s="4">
        <v>102686</v>
      </c>
      <c r="BC53" s="4">
        <v>6985</v>
      </c>
      <c r="BD53" s="4">
        <v>11744</v>
      </c>
      <c r="BE53" s="4">
        <v>118200</v>
      </c>
      <c r="BF53" s="4">
        <v>199172</v>
      </c>
      <c r="BG53" s="4">
        <v>37819</v>
      </c>
      <c r="BH53" s="4">
        <v>161302</v>
      </c>
      <c r="BI53" s="4">
        <v>8575</v>
      </c>
      <c r="BJ53" s="4">
        <v>80690</v>
      </c>
      <c r="BK53" s="4">
        <v>6520</v>
      </c>
      <c r="BL53" s="4">
        <v>1164</v>
      </c>
      <c r="BM53" s="4">
        <v>6800</v>
      </c>
      <c r="BN53" s="4">
        <v>67907</v>
      </c>
      <c r="BO53" s="4">
        <v>4658</v>
      </c>
      <c r="BP53" s="4">
        <v>1031</v>
      </c>
      <c r="BQ53" s="4">
        <v>269201</v>
      </c>
      <c r="BR53" s="4">
        <v>803138</v>
      </c>
      <c r="BS53" s="4">
        <v>416567</v>
      </c>
      <c r="BT53" s="4">
        <v>2261903</v>
      </c>
      <c r="BU53" s="4">
        <v>107279</v>
      </c>
      <c r="BV53" s="4">
        <v>364341</v>
      </c>
      <c r="BW53" s="4">
        <v>101380</v>
      </c>
      <c r="BX53" s="4">
        <v>739840</v>
      </c>
      <c r="BY53" s="4">
        <v>525402</v>
      </c>
      <c r="BZ53" s="4">
        <v>1268042</v>
      </c>
      <c r="CA53" s="4">
        <v>438895</v>
      </c>
      <c r="CB53" s="4">
        <v>1276438</v>
      </c>
      <c r="CC53" s="4">
        <v>405402</v>
      </c>
      <c r="CD53" s="4">
        <v>143185</v>
      </c>
      <c r="CE53" s="4">
        <v>128743</v>
      </c>
      <c r="CF53" s="4">
        <v>26125</v>
      </c>
      <c r="CG53" s="4">
        <v>528947</v>
      </c>
      <c r="CH53" s="4">
        <v>2713791</v>
      </c>
      <c r="CI53" s="4">
        <v>427776</v>
      </c>
      <c r="CJ53" s="4">
        <v>5563309</v>
      </c>
      <c r="CK53" s="4">
        <v>77368</v>
      </c>
      <c r="CL53" s="4">
        <v>123694</v>
      </c>
      <c r="CM53" s="4">
        <v>431074</v>
      </c>
      <c r="CN53" s="4">
        <v>5687003</v>
      </c>
      <c r="CO53" s="4">
        <v>427102</v>
      </c>
      <c r="CP53" s="4">
        <v>835833</v>
      </c>
      <c r="CQ53" s="4">
        <v>314555</v>
      </c>
      <c r="CR53" s="4">
        <v>235976</v>
      </c>
      <c r="CS53" s="4">
        <v>5472</v>
      </c>
      <c r="CT53" s="4">
        <v>51746</v>
      </c>
      <c r="CU53" s="4">
        <v>458161</v>
      </c>
      <c r="CV53" s="4">
        <v>1057889</v>
      </c>
      <c r="CW53" s="4">
        <v>1183</v>
      </c>
      <c r="CX53" s="4">
        <v>18698</v>
      </c>
      <c r="CY53" s="4">
        <v>206268</v>
      </c>
      <c r="CZ53" s="4">
        <v>1211999</v>
      </c>
      <c r="DA53" s="4">
        <v>529604</v>
      </c>
      <c r="DB53" s="4">
        <v>11420944</v>
      </c>
      <c r="DC53" s="4">
        <v>596044</v>
      </c>
      <c r="DD53" s="4">
        <v>1325912</v>
      </c>
      <c r="DE53" s="4">
        <v>511865</v>
      </c>
      <c r="DF53" s="4">
        <v>10118136</v>
      </c>
      <c r="DG53" s="4">
        <v>348481</v>
      </c>
      <c r="DH53" s="4">
        <v>1800086</v>
      </c>
      <c r="DI53" s="4">
        <v>1275548</v>
      </c>
      <c r="DJ53" s="4">
        <v>110973</v>
      </c>
      <c r="DK53" s="4">
        <v>762490</v>
      </c>
      <c r="DL53" s="4">
        <v>207398</v>
      </c>
      <c r="DM53" s="4">
        <v>141819</v>
      </c>
      <c r="DN53" s="4">
        <v>12338</v>
      </c>
      <c r="DO53" s="4">
        <v>858970</v>
      </c>
      <c r="DP53" s="4">
        <v>217701</v>
      </c>
      <c r="DQ53" s="4">
        <v>2582</v>
      </c>
      <c r="DR53">
        <v>923</v>
      </c>
      <c r="DS53">
        <v>53</v>
      </c>
      <c r="DT53">
        <v>1</v>
      </c>
      <c r="DU53">
        <v>109</v>
      </c>
      <c r="DV53">
        <v>53</v>
      </c>
      <c r="DW53">
        <v>0</v>
      </c>
      <c r="DX53">
        <v>0</v>
      </c>
      <c r="DY53" s="4">
        <v>37156</v>
      </c>
      <c r="DZ53" s="4">
        <v>5753</v>
      </c>
      <c r="EA53" s="4">
        <v>788828</v>
      </c>
      <c r="EB53" s="4">
        <v>1305397</v>
      </c>
      <c r="EC53" s="4">
        <v>71863</v>
      </c>
      <c r="ED53" s="4">
        <v>110988</v>
      </c>
      <c r="EE53">
        <v>690</v>
      </c>
      <c r="EF53">
        <v>58</v>
      </c>
      <c r="EG53" s="4">
        <v>59806</v>
      </c>
      <c r="EH53" s="4">
        <v>15035</v>
      </c>
      <c r="EI53" s="4">
        <v>666735</v>
      </c>
      <c r="EJ53" s="4">
        <v>656282</v>
      </c>
      <c r="EK53" s="4">
        <v>31437</v>
      </c>
      <c r="EL53" s="4">
        <v>29545</v>
      </c>
      <c r="EM53" s="4">
        <v>6678</v>
      </c>
      <c r="EN53">
        <v>350</v>
      </c>
      <c r="EO53" s="4">
        <v>648556</v>
      </c>
      <c r="EP53" s="4">
        <v>626230</v>
      </c>
      <c r="EQ53" s="4">
        <v>181232</v>
      </c>
      <c r="ER53" s="4">
        <v>92703</v>
      </c>
      <c r="ES53" s="4">
        <v>71448</v>
      </c>
      <c r="ET53" s="4">
        <v>34520</v>
      </c>
    </row>
    <row r="54" spans="1:150">
      <c r="A54" t="s">
        <v>61</v>
      </c>
      <c r="B54" t="s">
        <v>96</v>
      </c>
      <c r="C54" s="4">
        <v>697352</v>
      </c>
      <c r="D54" s="4">
        <v>635793</v>
      </c>
      <c r="E54" s="4">
        <v>46819711</v>
      </c>
      <c r="F54" s="4">
        <v>-1671559</v>
      </c>
      <c r="G54" s="4">
        <v>45152653</v>
      </c>
      <c r="H54" s="4">
        <v>10676783</v>
      </c>
      <c r="I54" s="4">
        <v>34505865</v>
      </c>
      <c r="J54" s="4">
        <v>1050314</v>
      </c>
      <c r="K54" s="4">
        <v>624166</v>
      </c>
      <c r="L54" s="4">
        <v>37335627</v>
      </c>
      <c r="M54" s="4">
        <v>461689</v>
      </c>
      <c r="N54" s="4">
        <v>665717</v>
      </c>
      <c r="O54" s="4">
        <v>193688</v>
      </c>
      <c r="P54" s="4">
        <v>569838</v>
      </c>
      <c r="Q54" s="4">
        <v>128002</v>
      </c>
      <c r="R54" s="4">
        <v>3201756</v>
      </c>
      <c r="S54" s="4">
        <v>92265</v>
      </c>
      <c r="T54" s="4">
        <v>2257549</v>
      </c>
      <c r="U54" s="4">
        <v>40201</v>
      </c>
      <c r="V54" s="4">
        <v>249710</v>
      </c>
      <c r="W54" s="4">
        <v>95054</v>
      </c>
      <c r="X54" s="4">
        <v>698899</v>
      </c>
      <c r="Y54" s="4">
        <v>68750</v>
      </c>
      <c r="Z54" s="4">
        <v>156448</v>
      </c>
      <c r="AA54" s="4">
        <v>32411</v>
      </c>
      <c r="AB54" s="4">
        <v>381572</v>
      </c>
      <c r="AC54" s="4">
        <v>45351</v>
      </c>
      <c r="AD54" s="4">
        <v>491431</v>
      </c>
      <c r="AE54" s="4">
        <v>27891</v>
      </c>
      <c r="AF54" s="4">
        <v>589165</v>
      </c>
      <c r="AG54" s="4">
        <v>20907</v>
      </c>
      <c r="AH54" s="4">
        <v>217667</v>
      </c>
      <c r="AI54" s="9">
        <v>4010</v>
      </c>
      <c r="AJ54" s="9">
        <v>66203</v>
      </c>
      <c r="AK54" s="8">
        <v>389</v>
      </c>
      <c r="AL54" s="9">
        <v>3996</v>
      </c>
      <c r="AM54" s="8">
        <v>656</v>
      </c>
      <c r="AN54" s="9">
        <v>7851</v>
      </c>
      <c r="AO54" s="9">
        <v>2947</v>
      </c>
      <c r="AP54" s="9">
        <v>32849</v>
      </c>
      <c r="AQ54" s="4">
        <v>546644</v>
      </c>
      <c r="AR54" s="4">
        <v>3006008</v>
      </c>
      <c r="AS54" s="4">
        <v>7661</v>
      </c>
      <c r="AT54" s="4">
        <v>122372</v>
      </c>
      <c r="AU54" s="4">
        <v>697352</v>
      </c>
      <c r="AV54" s="4">
        <v>47505360</v>
      </c>
      <c r="AW54" s="4">
        <v>28655</v>
      </c>
      <c r="AX54" s="4">
        <v>105924</v>
      </c>
      <c r="AY54" s="4">
        <v>52741</v>
      </c>
      <c r="AZ54" s="4">
        <v>32137</v>
      </c>
      <c r="BA54" s="4">
        <v>33636</v>
      </c>
      <c r="BB54" s="4">
        <v>59634</v>
      </c>
      <c r="BC54" s="4">
        <v>8872</v>
      </c>
      <c r="BD54" s="4">
        <v>18528</v>
      </c>
      <c r="BE54" s="4">
        <v>102160</v>
      </c>
      <c r="BF54" s="4">
        <v>182144</v>
      </c>
      <c r="BG54" s="4">
        <v>29307</v>
      </c>
      <c r="BH54" s="4">
        <v>129118</v>
      </c>
      <c r="BI54" s="4">
        <v>9169</v>
      </c>
      <c r="BJ54" s="4">
        <v>88201</v>
      </c>
      <c r="BK54" s="4">
        <v>6769</v>
      </c>
      <c r="BL54" s="4">
        <v>1194</v>
      </c>
      <c r="BM54" s="4">
        <v>5856</v>
      </c>
      <c r="BN54" s="4">
        <v>53761</v>
      </c>
      <c r="BO54" s="4">
        <v>4874</v>
      </c>
      <c r="BP54">
        <v>973</v>
      </c>
      <c r="BQ54" s="4">
        <v>223078</v>
      </c>
      <c r="BR54" s="4">
        <v>681875</v>
      </c>
      <c r="BS54" s="4">
        <v>387760</v>
      </c>
      <c r="BT54" s="4">
        <v>1940560</v>
      </c>
      <c r="BU54" s="4">
        <v>85289</v>
      </c>
      <c r="BV54" s="4">
        <v>269001</v>
      </c>
      <c r="BW54" s="4">
        <v>82917</v>
      </c>
      <c r="BX54" s="4">
        <v>544994</v>
      </c>
      <c r="BY54" s="4">
        <v>490335</v>
      </c>
      <c r="BZ54" s="4">
        <v>1427371</v>
      </c>
      <c r="CA54" s="4">
        <v>409270</v>
      </c>
      <c r="CB54" s="4">
        <v>1239449</v>
      </c>
      <c r="CC54" s="4">
        <v>373551</v>
      </c>
      <c r="CD54" s="4">
        <v>147822</v>
      </c>
      <c r="CE54" s="4">
        <v>138644</v>
      </c>
      <c r="CF54" s="4">
        <v>34321</v>
      </c>
      <c r="CG54" s="4">
        <v>491539</v>
      </c>
      <c r="CH54" s="4">
        <v>2848962</v>
      </c>
      <c r="CI54" s="4">
        <v>402346</v>
      </c>
      <c r="CJ54" s="4">
        <v>5279080</v>
      </c>
      <c r="CK54" s="4">
        <v>77671</v>
      </c>
      <c r="CL54" s="4">
        <v>114422</v>
      </c>
      <c r="CM54" s="4">
        <v>405702</v>
      </c>
      <c r="CN54" s="4">
        <v>5393502</v>
      </c>
      <c r="CO54" s="4">
        <v>418447</v>
      </c>
      <c r="CP54" s="4">
        <v>839139</v>
      </c>
      <c r="CQ54" s="4">
        <v>317108</v>
      </c>
      <c r="CR54" s="4">
        <v>226236</v>
      </c>
      <c r="CS54" s="4">
        <v>2212</v>
      </c>
      <c r="CT54" s="4">
        <v>37238</v>
      </c>
      <c r="CU54" s="4">
        <v>442942</v>
      </c>
      <c r="CV54" s="4">
        <v>1060589</v>
      </c>
      <c r="CW54" s="4">
        <v>2220</v>
      </c>
      <c r="CX54" s="4">
        <v>60881</v>
      </c>
      <c r="CY54" s="4">
        <v>195216</v>
      </c>
      <c r="CZ54" s="4">
        <v>1066219</v>
      </c>
      <c r="DA54" s="4">
        <v>492173</v>
      </c>
      <c r="DB54" s="4">
        <v>10971742</v>
      </c>
      <c r="DC54" s="4">
        <v>542795</v>
      </c>
      <c r="DD54" s="4">
        <v>1444518</v>
      </c>
      <c r="DE54" s="4">
        <v>468799</v>
      </c>
      <c r="DF54" s="4">
        <v>9474145</v>
      </c>
      <c r="DG54" s="4">
        <v>228551</v>
      </c>
      <c r="DH54" s="4">
        <v>1202637</v>
      </c>
      <c r="DI54" s="4">
        <v>1086453</v>
      </c>
      <c r="DJ54" s="4">
        <v>94521</v>
      </c>
      <c r="DK54" s="4">
        <v>625675</v>
      </c>
      <c r="DL54" s="4">
        <v>170183</v>
      </c>
      <c r="DM54" s="4">
        <v>112597</v>
      </c>
      <c r="DN54" s="4">
        <v>9796</v>
      </c>
      <c r="DO54" s="4">
        <v>697229</v>
      </c>
      <c r="DP54" s="4">
        <v>177253</v>
      </c>
      <c r="DQ54" s="4">
        <v>4090</v>
      </c>
      <c r="DR54" s="4">
        <v>1792</v>
      </c>
      <c r="DS54">
        <v>53</v>
      </c>
      <c r="DT54">
        <v>2</v>
      </c>
      <c r="DU54">
        <v>118</v>
      </c>
      <c r="DV54">
        <v>82</v>
      </c>
      <c r="DW54">
        <v>0</v>
      </c>
      <c r="DX54">
        <v>0</v>
      </c>
      <c r="DY54" s="4">
        <v>28694</v>
      </c>
      <c r="DZ54" s="4">
        <v>5362</v>
      </c>
      <c r="EA54" s="4">
        <v>644616</v>
      </c>
      <c r="EB54" s="4">
        <v>1355441</v>
      </c>
      <c r="EC54" s="4">
        <v>68364</v>
      </c>
      <c r="ED54" s="4">
        <v>105238</v>
      </c>
      <c r="EE54" s="4">
        <v>1224</v>
      </c>
      <c r="EF54">
        <v>54</v>
      </c>
      <c r="EG54" s="4">
        <v>50645</v>
      </c>
      <c r="EH54" s="4">
        <v>12164</v>
      </c>
      <c r="EI54" s="4">
        <v>514754</v>
      </c>
      <c r="EJ54" s="4">
        <v>559316</v>
      </c>
      <c r="EK54" s="4">
        <v>21636</v>
      </c>
      <c r="EL54" s="4">
        <v>24458</v>
      </c>
      <c r="EM54" s="4">
        <v>6961</v>
      </c>
      <c r="EN54">
        <v>275</v>
      </c>
      <c r="EO54" s="4">
        <v>499858</v>
      </c>
      <c r="EP54" s="4">
        <v>534545</v>
      </c>
      <c r="EQ54" s="4">
        <v>177350</v>
      </c>
      <c r="ER54" s="4">
        <v>119328</v>
      </c>
      <c r="ES54" s="4">
        <v>63785</v>
      </c>
      <c r="ET54" s="4">
        <v>46465</v>
      </c>
    </row>
    <row r="55" spans="1:150">
      <c r="A55" t="s">
        <v>62</v>
      </c>
      <c r="B55" t="s">
        <v>97</v>
      </c>
      <c r="C55" s="4">
        <v>587400</v>
      </c>
      <c r="D55" s="4">
        <v>559898</v>
      </c>
      <c r="E55" s="4">
        <v>45294489</v>
      </c>
      <c r="F55" s="4">
        <v>-1388248</v>
      </c>
      <c r="G55" s="4">
        <v>43907022</v>
      </c>
      <c r="H55" s="4">
        <v>9871408</v>
      </c>
      <c r="I55" s="4">
        <v>34055129</v>
      </c>
      <c r="J55" s="4">
        <v>1153303</v>
      </c>
      <c r="K55" s="4">
        <v>530796</v>
      </c>
      <c r="L55" s="4">
        <v>36490316</v>
      </c>
      <c r="M55" s="4">
        <v>424857</v>
      </c>
      <c r="N55" s="4">
        <v>635419</v>
      </c>
      <c r="O55" s="4">
        <v>180721</v>
      </c>
      <c r="P55" s="4">
        <v>480654</v>
      </c>
      <c r="Q55" s="4">
        <v>103265</v>
      </c>
      <c r="R55" s="4">
        <v>2705989</v>
      </c>
      <c r="S55" s="4">
        <v>82728</v>
      </c>
      <c r="T55" s="4">
        <v>2260007</v>
      </c>
      <c r="U55" s="4">
        <v>34278</v>
      </c>
      <c r="V55" s="4">
        <v>207809</v>
      </c>
      <c r="W55" s="4">
        <v>85385</v>
      </c>
      <c r="X55" s="4">
        <v>822649</v>
      </c>
      <c r="Y55" s="4">
        <v>66881</v>
      </c>
      <c r="Z55" s="4">
        <v>141276</v>
      </c>
      <c r="AA55" s="4">
        <v>29980</v>
      </c>
      <c r="AB55" s="4">
        <v>459910</v>
      </c>
      <c r="AC55" s="4">
        <v>40623</v>
      </c>
      <c r="AD55" s="4">
        <v>396460</v>
      </c>
      <c r="AE55" s="4">
        <v>25444</v>
      </c>
      <c r="AF55" s="4">
        <v>642563</v>
      </c>
      <c r="AG55" s="4">
        <v>22241</v>
      </c>
      <c r="AH55" s="4">
        <v>217461</v>
      </c>
      <c r="AI55" s="9">
        <v>3620</v>
      </c>
      <c r="AJ55" s="9">
        <v>51196</v>
      </c>
      <c r="AK55" s="8">
        <v>922</v>
      </c>
      <c r="AL55" s="9">
        <v>1567</v>
      </c>
      <c r="AM55" s="8">
        <v>858</v>
      </c>
      <c r="AN55" s="9">
        <v>10820</v>
      </c>
      <c r="AO55" s="9">
        <v>2978</v>
      </c>
      <c r="AP55" s="9">
        <v>36888</v>
      </c>
      <c r="AQ55" s="4">
        <v>484210</v>
      </c>
      <c r="AR55" s="4">
        <v>2446377</v>
      </c>
      <c r="AS55" s="4">
        <v>7072</v>
      </c>
      <c r="AT55" s="4">
        <v>100854</v>
      </c>
      <c r="AU55" s="4">
        <v>587400</v>
      </c>
      <c r="AV55" s="4">
        <v>45901734</v>
      </c>
      <c r="AW55" s="4">
        <v>26824</v>
      </c>
      <c r="AX55" s="4">
        <v>106519</v>
      </c>
      <c r="AY55" s="4">
        <v>38047</v>
      </c>
      <c r="AZ55" s="4">
        <v>26383</v>
      </c>
      <c r="BA55" s="4">
        <v>26960</v>
      </c>
      <c r="BB55" s="4">
        <v>37269</v>
      </c>
      <c r="BC55" s="4">
        <v>4218</v>
      </c>
      <c r="BD55" s="4">
        <v>10840</v>
      </c>
      <c r="BE55" s="4">
        <v>81945</v>
      </c>
      <c r="BF55" s="4">
        <v>168083</v>
      </c>
      <c r="BG55" s="4">
        <v>27702</v>
      </c>
      <c r="BH55" s="4">
        <v>114812</v>
      </c>
      <c r="BI55" s="4">
        <v>10431</v>
      </c>
      <c r="BJ55" s="4">
        <v>83713</v>
      </c>
      <c r="BK55" s="4">
        <v>5955</v>
      </c>
      <c r="BL55" s="4">
        <v>1332</v>
      </c>
      <c r="BM55" s="4">
        <v>4675</v>
      </c>
      <c r="BN55" s="4">
        <v>45653</v>
      </c>
      <c r="BO55" s="4">
        <v>1678</v>
      </c>
      <c r="BP55" s="4">
        <v>1338</v>
      </c>
      <c r="BQ55" s="4">
        <v>179095</v>
      </c>
      <c r="BR55" s="4">
        <v>611496</v>
      </c>
      <c r="BS55" s="4">
        <v>346686</v>
      </c>
      <c r="BT55" s="4">
        <v>1633972</v>
      </c>
      <c r="BU55" s="4">
        <v>69165</v>
      </c>
      <c r="BV55" s="4">
        <v>245725</v>
      </c>
      <c r="BW55" s="4">
        <v>57268</v>
      </c>
      <c r="BX55" s="4">
        <v>369093</v>
      </c>
      <c r="BY55" s="4">
        <v>451905</v>
      </c>
      <c r="BZ55" s="4">
        <v>1598340</v>
      </c>
      <c r="CA55" s="4">
        <v>384319</v>
      </c>
      <c r="CB55" s="4">
        <v>1210441</v>
      </c>
      <c r="CC55" s="4">
        <v>358178</v>
      </c>
      <c r="CD55" s="4">
        <v>131914</v>
      </c>
      <c r="CE55" s="4">
        <v>113148</v>
      </c>
      <c r="CF55" s="4">
        <v>25154</v>
      </c>
      <c r="CG55" s="4">
        <v>453307</v>
      </c>
      <c r="CH55" s="4">
        <v>2965848</v>
      </c>
      <c r="CI55" s="4">
        <v>376892</v>
      </c>
      <c r="CJ55" s="4">
        <v>5234019</v>
      </c>
      <c r="CK55" s="4">
        <v>74744</v>
      </c>
      <c r="CL55" s="4">
        <v>105273</v>
      </c>
      <c r="CM55" s="4">
        <v>379230</v>
      </c>
      <c r="CN55" s="4">
        <v>5339292</v>
      </c>
      <c r="CO55" s="4">
        <v>381246</v>
      </c>
      <c r="CP55" s="4">
        <v>786216</v>
      </c>
      <c r="CQ55" s="4">
        <v>293109</v>
      </c>
      <c r="CR55" s="4">
        <v>219603</v>
      </c>
      <c r="CS55" s="4">
        <v>2705</v>
      </c>
      <c r="CT55" s="4">
        <v>24565</v>
      </c>
      <c r="CU55" s="4">
        <v>409912</v>
      </c>
      <c r="CV55" s="4">
        <v>1015540</v>
      </c>
      <c r="CW55" s="4">
        <v>1134</v>
      </c>
      <c r="CX55" s="4">
        <v>18024</v>
      </c>
      <c r="CY55" s="4">
        <v>167543</v>
      </c>
      <c r="CZ55" s="4">
        <v>893058</v>
      </c>
      <c r="DA55" s="4">
        <v>453307</v>
      </c>
      <c r="DB55" s="4">
        <v>10598099</v>
      </c>
      <c r="DC55" s="4">
        <v>481896</v>
      </c>
      <c r="DD55" s="4">
        <v>1550477</v>
      </c>
      <c r="DE55" s="4">
        <v>421560</v>
      </c>
      <c r="DF55" s="4">
        <v>8967210</v>
      </c>
      <c r="DG55" s="4">
        <v>165841</v>
      </c>
      <c r="DH55" s="4">
        <v>904198</v>
      </c>
      <c r="DI55" s="4">
        <v>963294</v>
      </c>
      <c r="DJ55" s="4">
        <v>83806</v>
      </c>
      <c r="DK55" s="4">
        <v>557297</v>
      </c>
      <c r="DL55" s="4">
        <v>151585</v>
      </c>
      <c r="DM55" s="4">
        <v>93462</v>
      </c>
      <c r="DN55" s="4">
        <v>8131</v>
      </c>
      <c r="DO55" s="4">
        <v>587259</v>
      </c>
      <c r="DP55" s="4">
        <v>152755</v>
      </c>
      <c r="DQ55" s="4">
        <v>2617</v>
      </c>
      <c r="DR55" s="4">
        <v>1834</v>
      </c>
      <c r="DS55">
        <v>106</v>
      </c>
      <c r="DT55">
        <v>4</v>
      </c>
      <c r="DU55">
        <v>575</v>
      </c>
      <c r="DV55">
        <v>485</v>
      </c>
      <c r="DW55">
        <v>0</v>
      </c>
      <c r="DX55">
        <v>0</v>
      </c>
      <c r="DY55" s="4">
        <v>27582</v>
      </c>
      <c r="DZ55" s="4">
        <v>4140</v>
      </c>
      <c r="EA55" s="4">
        <v>546073</v>
      </c>
      <c r="EB55" s="4">
        <v>1407730</v>
      </c>
      <c r="EC55" s="4">
        <v>65241</v>
      </c>
      <c r="ED55" s="4">
        <v>116151</v>
      </c>
      <c r="EE55" s="4">
        <v>5169</v>
      </c>
      <c r="EF55">
        <v>362</v>
      </c>
      <c r="EG55" s="4">
        <v>52235</v>
      </c>
      <c r="EH55" s="4">
        <v>9987</v>
      </c>
      <c r="EI55" s="4">
        <v>420877</v>
      </c>
      <c r="EJ55" s="4">
        <v>529799</v>
      </c>
      <c r="EK55" s="4">
        <v>22669</v>
      </c>
      <c r="EL55" s="4">
        <v>21574</v>
      </c>
      <c r="EM55" s="4">
        <v>4642</v>
      </c>
      <c r="EN55">
        <v>124</v>
      </c>
      <c r="EO55" s="4">
        <v>404477</v>
      </c>
      <c r="EP55" s="4">
        <v>508060</v>
      </c>
      <c r="EQ55" s="4">
        <v>163310</v>
      </c>
      <c r="ER55" s="4">
        <v>115709</v>
      </c>
      <c r="ES55" s="4">
        <v>63590</v>
      </c>
      <c r="ET55" s="4">
        <v>37740</v>
      </c>
    </row>
    <row r="56" spans="1:150">
      <c r="A56" t="s">
        <v>63</v>
      </c>
      <c r="B56" t="s">
        <v>97</v>
      </c>
      <c r="C56" s="4">
        <v>485065</v>
      </c>
      <c r="D56" s="4">
        <v>471201</v>
      </c>
      <c r="E56" s="4">
        <v>42223645</v>
      </c>
      <c r="F56" s="4">
        <v>-1089757</v>
      </c>
      <c r="G56" s="4">
        <v>41132239</v>
      </c>
      <c r="H56" s="4">
        <v>9268822</v>
      </c>
      <c r="I56" s="4">
        <v>31912652</v>
      </c>
      <c r="J56" s="4">
        <v>1215573</v>
      </c>
      <c r="K56" s="4">
        <v>437225</v>
      </c>
      <c r="L56" s="4">
        <v>33668085</v>
      </c>
      <c r="M56" s="4">
        <v>376094</v>
      </c>
      <c r="N56" s="4">
        <v>709093</v>
      </c>
      <c r="O56" s="4">
        <v>163223</v>
      </c>
      <c r="P56" s="4">
        <v>545200</v>
      </c>
      <c r="Q56" s="4">
        <v>86844</v>
      </c>
      <c r="R56" s="4">
        <v>2388317</v>
      </c>
      <c r="S56" s="4">
        <v>70150</v>
      </c>
      <c r="T56" s="4">
        <v>2123195</v>
      </c>
      <c r="U56" s="4">
        <v>27851</v>
      </c>
      <c r="V56" s="4">
        <v>151488</v>
      </c>
      <c r="W56" s="4">
        <v>88504</v>
      </c>
      <c r="X56" s="4">
        <v>1141601</v>
      </c>
      <c r="Y56" s="4">
        <v>63527</v>
      </c>
      <c r="Z56" s="4">
        <v>151722</v>
      </c>
      <c r="AA56" s="4">
        <v>32231</v>
      </c>
      <c r="AB56" s="4">
        <v>468152</v>
      </c>
      <c r="AC56" s="4">
        <v>35568</v>
      </c>
      <c r="AD56" s="4">
        <v>414579</v>
      </c>
      <c r="AE56" s="4">
        <v>30159</v>
      </c>
      <c r="AF56" s="4">
        <v>855936</v>
      </c>
      <c r="AG56" s="4">
        <v>22512</v>
      </c>
      <c r="AH56" s="4">
        <v>279480</v>
      </c>
      <c r="AI56" s="9">
        <v>4069</v>
      </c>
      <c r="AJ56" s="9">
        <v>68111</v>
      </c>
      <c r="AK56" s="9">
        <v>1726</v>
      </c>
      <c r="AL56" s="9">
        <v>3735</v>
      </c>
      <c r="AM56" s="8">
        <v>460</v>
      </c>
      <c r="AN56" s="9">
        <v>6430</v>
      </c>
      <c r="AO56" s="9">
        <v>2451</v>
      </c>
      <c r="AP56" s="9">
        <v>24025</v>
      </c>
      <c r="AQ56" s="4">
        <v>409095</v>
      </c>
      <c r="AR56" s="4">
        <v>1987440</v>
      </c>
      <c r="AS56" s="4">
        <v>8057</v>
      </c>
      <c r="AT56" s="4">
        <v>74956</v>
      </c>
      <c r="AU56" s="4">
        <v>485065</v>
      </c>
      <c r="AV56" s="4">
        <v>42862086</v>
      </c>
      <c r="AW56" s="4">
        <v>20368</v>
      </c>
      <c r="AX56" s="4">
        <v>90585</v>
      </c>
      <c r="AY56" s="4">
        <v>41131</v>
      </c>
      <c r="AZ56" s="4">
        <v>29829</v>
      </c>
      <c r="BA56" s="4">
        <v>18142</v>
      </c>
      <c r="BB56" s="4">
        <v>27347</v>
      </c>
      <c r="BC56" s="4">
        <v>3262</v>
      </c>
      <c r="BD56" s="4">
        <v>8217</v>
      </c>
      <c r="BE56" s="4">
        <v>70306</v>
      </c>
      <c r="BF56" s="4">
        <v>160227</v>
      </c>
      <c r="BG56" s="4">
        <v>24548</v>
      </c>
      <c r="BH56" s="4">
        <v>120508</v>
      </c>
      <c r="BI56" s="4">
        <v>9720</v>
      </c>
      <c r="BJ56" s="4">
        <v>124747</v>
      </c>
      <c r="BK56" s="4">
        <v>4030</v>
      </c>
      <c r="BL56">
        <v>525</v>
      </c>
      <c r="BM56" s="4">
        <v>6491</v>
      </c>
      <c r="BN56" s="4">
        <v>72404</v>
      </c>
      <c r="BO56" s="4">
        <v>3249</v>
      </c>
      <c r="BP56" s="4">
        <v>1638</v>
      </c>
      <c r="BQ56" s="4">
        <v>155071</v>
      </c>
      <c r="BR56" s="4">
        <v>645408</v>
      </c>
      <c r="BS56" s="4">
        <v>297178</v>
      </c>
      <c r="BT56" s="4">
        <v>1283025</v>
      </c>
      <c r="BU56" s="4">
        <v>65528</v>
      </c>
      <c r="BV56" s="4">
        <v>193281</v>
      </c>
      <c r="BW56" s="4">
        <v>50149</v>
      </c>
      <c r="BX56" s="4">
        <v>336385</v>
      </c>
      <c r="BY56" s="4">
        <v>406022</v>
      </c>
      <c r="BZ56" s="4">
        <v>1683252</v>
      </c>
      <c r="CA56" s="4">
        <v>347938</v>
      </c>
      <c r="CB56" s="4">
        <v>1222129</v>
      </c>
      <c r="CC56" s="4">
        <v>316263</v>
      </c>
      <c r="CD56" s="4">
        <v>118228</v>
      </c>
      <c r="CE56" s="4">
        <v>101532</v>
      </c>
      <c r="CF56" s="4">
        <v>30502</v>
      </c>
      <c r="CG56" s="4">
        <v>408146</v>
      </c>
      <c r="CH56" s="4">
        <v>3054111</v>
      </c>
      <c r="CI56" s="4">
        <v>336433</v>
      </c>
      <c r="CJ56" s="4">
        <v>4994941</v>
      </c>
      <c r="CK56" s="4">
        <v>72821</v>
      </c>
      <c r="CL56" s="4">
        <v>96394</v>
      </c>
      <c r="CM56" s="4">
        <v>338511</v>
      </c>
      <c r="CN56" s="4">
        <v>5091335</v>
      </c>
      <c r="CO56" s="4">
        <v>343002</v>
      </c>
      <c r="CP56" s="4">
        <v>779189</v>
      </c>
      <c r="CQ56" s="4">
        <v>266762</v>
      </c>
      <c r="CR56" s="4">
        <v>219088</v>
      </c>
      <c r="CS56" s="4">
        <v>3057</v>
      </c>
      <c r="CT56" s="4">
        <v>13379</v>
      </c>
      <c r="CU56" s="4">
        <v>367844</v>
      </c>
      <c r="CV56" s="4">
        <v>1005469</v>
      </c>
      <c r="CW56" s="4">
        <v>1810</v>
      </c>
      <c r="CX56" s="4">
        <v>33200</v>
      </c>
      <c r="CY56" s="4">
        <v>144845</v>
      </c>
      <c r="CZ56" s="4">
        <v>889197</v>
      </c>
      <c r="DA56" s="4">
        <v>408146</v>
      </c>
      <c r="DB56" s="4">
        <v>10406055</v>
      </c>
      <c r="DC56" s="4">
        <v>429091</v>
      </c>
      <c r="DD56" s="4">
        <v>1609137</v>
      </c>
      <c r="DE56" s="4">
        <v>377354</v>
      </c>
      <c r="DF56" s="4">
        <v>8690668</v>
      </c>
      <c r="DG56" s="4">
        <v>107709</v>
      </c>
      <c r="DH56" s="4">
        <v>578155</v>
      </c>
      <c r="DI56" s="4">
        <v>812390</v>
      </c>
      <c r="DJ56" s="4">
        <v>70678</v>
      </c>
      <c r="DK56" s="4">
        <v>447816</v>
      </c>
      <c r="DL56" s="4">
        <v>121806</v>
      </c>
      <c r="DM56" s="4">
        <v>66999</v>
      </c>
      <c r="DN56" s="4">
        <v>5829</v>
      </c>
      <c r="DO56" s="4">
        <v>484785</v>
      </c>
      <c r="DP56" s="4">
        <v>122076</v>
      </c>
      <c r="DQ56" s="4">
        <v>4687</v>
      </c>
      <c r="DR56" s="4">
        <v>1990</v>
      </c>
      <c r="DS56">
        <v>0</v>
      </c>
      <c r="DT56">
        <v>0</v>
      </c>
      <c r="DU56">
        <v>754</v>
      </c>
      <c r="DV56">
        <v>366</v>
      </c>
      <c r="DW56">
        <v>0</v>
      </c>
      <c r="DX56">
        <v>0</v>
      </c>
      <c r="DY56" s="4">
        <v>21229</v>
      </c>
      <c r="DZ56" s="4">
        <v>4488</v>
      </c>
      <c r="EA56" s="4">
        <v>446669</v>
      </c>
      <c r="EB56" s="4">
        <v>1359891</v>
      </c>
      <c r="EC56" s="4">
        <v>65049</v>
      </c>
      <c r="ED56" s="4">
        <v>149129</v>
      </c>
      <c r="EE56" s="4">
        <v>23246</v>
      </c>
      <c r="EF56" s="4">
        <v>1602</v>
      </c>
      <c r="EG56" s="4">
        <v>41911</v>
      </c>
      <c r="EH56" s="4">
        <v>8539</v>
      </c>
      <c r="EI56" s="4">
        <v>329110</v>
      </c>
      <c r="EJ56" s="4">
        <v>468058</v>
      </c>
      <c r="EK56" s="4">
        <v>20739</v>
      </c>
      <c r="EL56" s="4">
        <v>28281</v>
      </c>
      <c r="EM56" s="4">
        <v>4329</v>
      </c>
      <c r="EN56">
        <v>427</v>
      </c>
      <c r="EO56" s="4">
        <v>314538</v>
      </c>
      <c r="EP56" s="4">
        <v>439304</v>
      </c>
      <c r="EQ56" s="4">
        <v>153445</v>
      </c>
      <c r="ER56" s="4">
        <v>136975</v>
      </c>
      <c r="ES56" s="4">
        <v>61537</v>
      </c>
      <c r="ET56" s="4">
        <v>55989</v>
      </c>
    </row>
    <row r="57" spans="1:150">
      <c r="A57" t="s">
        <v>64</v>
      </c>
      <c r="B57" t="s">
        <v>246</v>
      </c>
      <c r="C57" s="4">
        <v>384738</v>
      </c>
      <c r="D57" s="4">
        <v>378943</v>
      </c>
      <c r="E57" s="4">
        <v>37335543</v>
      </c>
      <c r="F57" s="4">
        <v>-853619</v>
      </c>
      <c r="G57" s="4">
        <v>36481951</v>
      </c>
      <c r="H57" s="4">
        <v>7961018</v>
      </c>
      <c r="I57" s="4">
        <v>28529752</v>
      </c>
      <c r="J57" s="4">
        <v>1192841</v>
      </c>
      <c r="K57" s="4">
        <v>355106</v>
      </c>
      <c r="L57" s="4">
        <v>30713509</v>
      </c>
      <c r="M57" s="4">
        <v>307915</v>
      </c>
      <c r="N57" s="4">
        <v>553117</v>
      </c>
      <c r="O57" s="4">
        <v>149575</v>
      </c>
      <c r="P57" s="4">
        <v>398978</v>
      </c>
      <c r="Q57" s="4">
        <v>71587</v>
      </c>
      <c r="R57" s="4">
        <v>2031870</v>
      </c>
      <c r="S57" s="4">
        <v>55994</v>
      </c>
      <c r="T57" s="4">
        <v>1441368</v>
      </c>
      <c r="U57" s="4">
        <v>25191</v>
      </c>
      <c r="V57" s="4">
        <v>127175</v>
      </c>
      <c r="W57" s="4">
        <v>79591</v>
      </c>
      <c r="X57" s="4">
        <v>798203</v>
      </c>
      <c r="Y57" s="4">
        <v>57041</v>
      </c>
      <c r="Z57" s="4">
        <v>138167</v>
      </c>
      <c r="AA57" s="4">
        <v>20779</v>
      </c>
      <c r="AB57" s="4">
        <v>278257</v>
      </c>
      <c r="AC57" s="4">
        <v>34352</v>
      </c>
      <c r="AD57" s="4">
        <v>334472</v>
      </c>
      <c r="AE57" s="4">
        <v>25846</v>
      </c>
      <c r="AF57" s="4">
        <v>797012</v>
      </c>
      <c r="AG57" s="4">
        <v>20491</v>
      </c>
      <c r="AH57" s="4">
        <v>347496</v>
      </c>
      <c r="AI57" s="9">
        <v>2406</v>
      </c>
      <c r="AJ57" s="9">
        <v>46618</v>
      </c>
      <c r="AK57" s="8">
        <v>838</v>
      </c>
      <c r="AL57" s="9">
        <v>2923</v>
      </c>
      <c r="AM57" s="9">
        <v>1540</v>
      </c>
      <c r="AN57" s="9">
        <v>7735</v>
      </c>
      <c r="AO57" s="9">
        <v>1502</v>
      </c>
      <c r="AP57" s="9">
        <v>19045</v>
      </c>
      <c r="AQ57" s="4">
        <v>330302</v>
      </c>
      <c r="AR57" s="4">
        <v>1892190</v>
      </c>
      <c r="AS57" s="4">
        <v>5061</v>
      </c>
      <c r="AT57" s="4">
        <v>121072</v>
      </c>
      <c r="AU57" s="4">
        <v>384738</v>
      </c>
      <c r="AV57" s="4">
        <v>37868480</v>
      </c>
      <c r="AW57" s="4">
        <v>22811</v>
      </c>
      <c r="AX57" s="4">
        <v>91664</v>
      </c>
      <c r="AY57" s="4">
        <v>31774</v>
      </c>
      <c r="AZ57" s="4">
        <v>28894</v>
      </c>
      <c r="BA57" s="4">
        <v>33247</v>
      </c>
      <c r="BB57" s="4">
        <v>63479</v>
      </c>
      <c r="BC57" s="4">
        <v>2517</v>
      </c>
      <c r="BD57" s="4">
        <v>8322</v>
      </c>
      <c r="BE57" s="4">
        <v>59684</v>
      </c>
      <c r="BF57" s="4">
        <v>113200</v>
      </c>
      <c r="BG57" s="4">
        <v>17107</v>
      </c>
      <c r="BH57" s="4">
        <v>96987</v>
      </c>
      <c r="BI57" s="4">
        <v>5710</v>
      </c>
      <c r="BJ57" s="4">
        <v>69062</v>
      </c>
      <c r="BK57" s="4">
        <v>4833</v>
      </c>
      <c r="BL57" s="4">
        <v>4586</v>
      </c>
      <c r="BM57" s="4">
        <v>3550</v>
      </c>
      <c r="BN57" s="4">
        <v>48633</v>
      </c>
      <c r="BO57" s="4">
        <v>2303</v>
      </c>
      <c r="BP57">
        <v>735</v>
      </c>
      <c r="BQ57" s="4">
        <v>138903</v>
      </c>
      <c r="BR57" s="4">
        <v>532247</v>
      </c>
      <c r="BS57" s="4">
        <v>225128</v>
      </c>
      <c r="BT57" s="4">
        <v>1080709</v>
      </c>
      <c r="BU57" s="4">
        <v>66437</v>
      </c>
      <c r="BV57" s="4">
        <v>227090</v>
      </c>
      <c r="BW57" s="4">
        <v>32724</v>
      </c>
      <c r="BX57" s="4">
        <v>176676</v>
      </c>
      <c r="BY57" s="4">
        <v>340309</v>
      </c>
      <c r="BZ57" s="4">
        <v>1632069</v>
      </c>
      <c r="CA57" s="4">
        <v>301084</v>
      </c>
      <c r="CB57" s="4">
        <v>1084099</v>
      </c>
      <c r="CC57" s="4">
        <v>267911</v>
      </c>
      <c r="CD57" s="4">
        <v>102917</v>
      </c>
      <c r="CE57" s="4">
        <v>82889</v>
      </c>
      <c r="CF57" s="4">
        <v>21824</v>
      </c>
      <c r="CG57" s="4">
        <v>341028</v>
      </c>
      <c r="CH57" s="4">
        <v>2840908</v>
      </c>
      <c r="CI57" s="4">
        <v>290144</v>
      </c>
      <c r="CJ57" s="4">
        <v>4398281</v>
      </c>
      <c r="CK57" s="4">
        <v>66853</v>
      </c>
      <c r="CL57" s="4">
        <v>91494</v>
      </c>
      <c r="CM57" s="4">
        <v>291976</v>
      </c>
      <c r="CN57" s="4">
        <v>4489774</v>
      </c>
      <c r="CO57" s="4">
        <v>296610</v>
      </c>
      <c r="CP57" s="4">
        <v>748314</v>
      </c>
      <c r="CQ57" s="4">
        <v>236065</v>
      </c>
      <c r="CR57" s="4">
        <v>205723</v>
      </c>
      <c r="CS57">
        <v>879</v>
      </c>
      <c r="CT57" s="4">
        <v>5138</v>
      </c>
      <c r="CU57" s="4">
        <v>316278</v>
      </c>
      <c r="CV57" s="4">
        <v>946790</v>
      </c>
      <c r="CW57">
        <v>346</v>
      </c>
      <c r="CX57" s="4">
        <v>2647</v>
      </c>
      <c r="CY57" s="4">
        <v>125421</v>
      </c>
      <c r="CZ57" s="4">
        <v>850473</v>
      </c>
      <c r="DA57" s="4">
        <v>341081</v>
      </c>
      <c r="DB57" s="4">
        <v>9273771</v>
      </c>
      <c r="DC57" s="4">
        <v>357546</v>
      </c>
      <c r="DD57" s="4">
        <v>1556746</v>
      </c>
      <c r="DE57" s="4">
        <v>319863</v>
      </c>
      <c r="DF57" s="4">
        <v>7613244</v>
      </c>
      <c r="DG57" s="4">
        <v>64874</v>
      </c>
      <c r="DH57" s="4">
        <v>347773</v>
      </c>
      <c r="DI57" s="4">
        <v>658182</v>
      </c>
      <c r="DJ57" s="4">
        <v>57262</v>
      </c>
      <c r="DK57" s="4">
        <v>375982</v>
      </c>
      <c r="DL57" s="4">
        <v>102267</v>
      </c>
      <c r="DM57" s="4">
        <v>50445</v>
      </c>
      <c r="DN57" s="4">
        <v>4389</v>
      </c>
      <c r="DO57" s="4">
        <v>384067</v>
      </c>
      <c r="DP57" s="4">
        <v>100180</v>
      </c>
      <c r="DQ57" s="4">
        <v>2191</v>
      </c>
      <c r="DR57" s="4">
        <v>1453</v>
      </c>
      <c r="DS57">
        <v>0</v>
      </c>
      <c r="DT57">
        <v>0</v>
      </c>
      <c r="DU57">
        <v>933</v>
      </c>
      <c r="DV57" s="4">
        <v>2244</v>
      </c>
      <c r="DW57">
        <v>0</v>
      </c>
      <c r="DX57">
        <v>0</v>
      </c>
      <c r="DY57" s="4">
        <v>20397</v>
      </c>
      <c r="DZ57" s="4">
        <v>4557</v>
      </c>
      <c r="EA57" s="4">
        <v>361740</v>
      </c>
      <c r="EB57" s="4">
        <v>1301539</v>
      </c>
      <c r="EC57" s="4">
        <v>46105</v>
      </c>
      <c r="ED57" s="4">
        <v>116536</v>
      </c>
      <c r="EE57" s="4">
        <v>22883</v>
      </c>
      <c r="EF57" s="4">
        <v>3580</v>
      </c>
      <c r="EG57" s="4">
        <v>33566</v>
      </c>
      <c r="EH57" s="4">
        <v>6711</v>
      </c>
      <c r="EI57" s="4">
        <v>253743</v>
      </c>
      <c r="EJ57" s="4">
        <v>394226</v>
      </c>
      <c r="EK57" s="4">
        <v>13264</v>
      </c>
      <c r="EL57" s="4">
        <v>19970</v>
      </c>
      <c r="EM57" s="4">
        <v>4783</v>
      </c>
      <c r="EN57">
        <v>390</v>
      </c>
      <c r="EO57" s="4">
        <v>244867</v>
      </c>
      <c r="EP57" s="4">
        <v>373814</v>
      </c>
      <c r="EQ57" s="4">
        <v>129443</v>
      </c>
      <c r="ER57" s="4">
        <v>131854</v>
      </c>
      <c r="ES57" s="4">
        <v>52253</v>
      </c>
      <c r="ET57" s="4">
        <v>51343</v>
      </c>
    </row>
    <row r="58" spans="1:150">
      <c r="A58" t="s">
        <v>65</v>
      </c>
      <c r="B58" t="s">
        <v>246</v>
      </c>
      <c r="C58" s="4">
        <v>1010654</v>
      </c>
      <c r="D58" s="4">
        <v>1002996</v>
      </c>
      <c r="E58" s="4">
        <v>123917534</v>
      </c>
      <c r="F58" s="4">
        <v>-2010754</v>
      </c>
      <c r="G58" s="4">
        <v>121937569</v>
      </c>
      <c r="H58" s="4">
        <v>24984523</v>
      </c>
      <c r="I58" s="4">
        <v>97071207</v>
      </c>
      <c r="J58" s="4">
        <v>4915703</v>
      </c>
      <c r="K58" s="4">
        <v>919579</v>
      </c>
      <c r="L58" s="4">
        <v>97267733</v>
      </c>
      <c r="M58" s="4">
        <v>870928</v>
      </c>
      <c r="N58" s="4">
        <v>1864124</v>
      </c>
      <c r="O58" s="4">
        <v>476795</v>
      </c>
      <c r="P58" s="4">
        <v>1840810</v>
      </c>
      <c r="Q58" s="4">
        <v>195171</v>
      </c>
      <c r="R58" s="4">
        <v>6189208</v>
      </c>
      <c r="S58" s="4">
        <v>173502</v>
      </c>
      <c r="T58" s="4">
        <v>7270190</v>
      </c>
      <c r="U58" s="4">
        <v>70185</v>
      </c>
      <c r="V58" s="4">
        <v>411683</v>
      </c>
      <c r="W58" s="4">
        <v>256187</v>
      </c>
      <c r="X58" s="4">
        <v>4554669</v>
      </c>
      <c r="Y58" s="4">
        <v>182513</v>
      </c>
      <c r="Z58" s="4">
        <v>423732</v>
      </c>
      <c r="AA58" s="4">
        <v>80338</v>
      </c>
      <c r="AB58" s="4">
        <v>1450955</v>
      </c>
      <c r="AC58" s="4">
        <v>87056</v>
      </c>
      <c r="AD58" s="4">
        <v>823977</v>
      </c>
      <c r="AE58" s="4">
        <v>81962</v>
      </c>
      <c r="AF58" s="4">
        <v>3240217</v>
      </c>
      <c r="AG58" s="4">
        <v>70383</v>
      </c>
      <c r="AH58" s="4">
        <v>1034195</v>
      </c>
      <c r="AI58" s="9">
        <v>12588</v>
      </c>
      <c r="AJ58" s="9">
        <v>385214</v>
      </c>
      <c r="AK58" s="9">
        <v>1332</v>
      </c>
      <c r="AL58" s="9">
        <v>7230</v>
      </c>
      <c r="AM58" s="9">
        <v>3285</v>
      </c>
      <c r="AN58" s="9">
        <v>67191</v>
      </c>
      <c r="AO58" s="9">
        <v>5180</v>
      </c>
      <c r="AP58" s="9">
        <v>98250</v>
      </c>
      <c r="AQ58" s="4">
        <v>872965</v>
      </c>
      <c r="AR58" s="4">
        <v>5392588</v>
      </c>
      <c r="AS58" s="4">
        <v>21613</v>
      </c>
      <c r="AT58" s="4">
        <v>489222</v>
      </c>
      <c r="AU58" s="4">
        <v>1010654</v>
      </c>
      <c r="AV58" s="4">
        <v>126238206</v>
      </c>
      <c r="AW58" s="4">
        <v>59188</v>
      </c>
      <c r="AX58" s="4">
        <v>251286</v>
      </c>
      <c r="AY58" s="4">
        <v>76302</v>
      </c>
      <c r="AZ58" s="4">
        <v>43928</v>
      </c>
      <c r="BA58" s="4">
        <v>150214</v>
      </c>
      <c r="BB58" s="4">
        <v>294403</v>
      </c>
      <c r="BC58" s="4">
        <v>8365</v>
      </c>
      <c r="BD58" s="4">
        <v>26096</v>
      </c>
      <c r="BE58" s="4">
        <v>189341</v>
      </c>
      <c r="BF58" s="4">
        <v>469303</v>
      </c>
      <c r="BG58" s="4">
        <v>58176</v>
      </c>
      <c r="BH58" s="4">
        <v>328899</v>
      </c>
      <c r="BI58" s="4">
        <v>42871</v>
      </c>
      <c r="BJ58" s="4">
        <v>668632</v>
      </c>
      <c r="BK58" s="4">
        <v>12432</v>
      </c>
      <c r="BL58" s="4">
        <v>2428</v>
      </c>
      <c r="BM58" s="4">
        <v>12488</v>
      </c>
      <c r="BN58" s="4">
        <v>179414</v>
      </c>
      <c r="BO58" s="4">
        <v>4666</v>
      </c>
      <c r="BP58" s="4">
        <v>7502</v>
      </c>
      <c r="BQ58" s="4">
        <v>442915</v>
      </c>
      <c r="BR58" s="4">
        <v>2309507</v>
      </c>
      <c r="BS58" s="4">
        <v>595599</v>
      </c>
      <c r="BT58" s="4">
        <v>3212657</v>
      </c>
      <c r="BU58" s="4">
        <v>247724</v>
      </c>
      <c r="BV58" s="4">
        <v>1201903</v>
      </c>
      <c r="BW58" s="4">
        <v>71417</v>
      </c>
      <c r="BX58" s="4">
        <v>657460</v>
      </c>
      <c r="BY58" s="4">
        <v>940149</v>
      </c>
      <c r="BZ58" s="4">
        <v>6248801</v>
      </c>
      <c r="CA58" s="4">
        <v>857807</v>
      </c>
      <c r="CB58" s="4">
        <v>3665793</v>
      </c>
      <c r="CC58" s="4">
        <v>758531</v>
      </c>
      <c r="CD58" s="4">
        <v>307827</v>
      </c>
      <c r="CE58" s="4">
        <v>202958</v>
      </c>
      <c r="CF58" s="4">
        <v>59950</v>
      </c>
      <c r="CG58" s="4">
        <v>941303</v>
      </c>
      <c r="CH58" s="4">
        <v>10282372</v>
      </c>
      <c r="CI58" s="4">
        <v>815173</v>
      </c>
      <c r="CJ58" s="4">
        <v>13929016</v>
      </c>
      <c r="CK58" s="4">
        <v>182117</v>
      </c>
      <c r="CL58" s="4">
        <v>324224</v>
      </c>
      <c r="CM58" s="4">
        <v>822244</v>
      </c>
      <c r="CN58" s="4">
        <v>14253241</v>
      </c>
      <c r="CO58" s="4">
        <v>844527</v>
      </c>
      <c r="CP58" s="4">
        <v>2419760</v>
      </c>
      <c r="CQ58" s="4">
        <v>667791</v>
      </c>
      <c r="CR58" s="4">
        <v>635886</v>
      </c>
      <c r="CS58" s="4">
        <v>6370</v>
      </c>
      <c r="CT58" s="4">
        <v>294382</v>
      </c>
      <c r="CU58" s="4">
        <v>887675</v>
      </c>
      <c r="CV58" s="4">
        <v>3096054</v>
      </c>
      <c r="CW58" s="4">
        <v>1939</v>
      </c>
      <c r="CX58" s="4">
        <v>56064</v>
      </c>
      <c r="CY58" s="4">
        <v>315799</v>
      </c>
      <c r="CZ58" s="4">
        <v>2301005</v>
      </c>
      <c r="DA58" s="4">
        <v>941307</v>
      </c>
      <c r="DB58" s="4">
        <v>30589941</v>
      </c>
      <c r="DC58" s="4">
        <v>990984</v>
      </c>
      <c r="DD58" s="4">
        <v>5989762</v>
      </c>
      <c r="DE58" s="4">
        <v>876622</v>
      </c>
      <c r="DF58" s="4">
        <v>24243948</v>
      </c>
      <c r="DG58" s="4">
        <v>134032</v>
      </c>
      <c r="DH58" s="4">
        <v>740575</v>
      </c>
      <c r="DI58" s="4">
        <v>1811273</v>
      </c>
      <c r="DJ58" s="4">
        <v>157581</v>
      </c>
      <c r="DK58" s="4">
        <v>1020712</v>
      </c>
      <c r="DL58" s="4">
        <v>277634</v>
      </c>
      <c r="DM58" s="4">
        <v>137667</v>
      </c>
      <c r="DN58" s="4">
        <v>11977</v>
      </c>
      <c r="DO58" s="4">
        <v>1009586</v>
      </c>
      <c r="DP58" s="4">
        <v>284369</v>
      </c>
      <c r="DQ58" s="4">
        <v>12692</v>
      </c>
      <c r="DR58" s="4">
        <v>11907</v>
      </c>
      <c r="DS58">
        <v>569</v>
      </c>
      <c r="DT58">
        <v>346</v>
      </c>
      <c r="DU58" s="4">
        <v>3563</v>
      </c>
      <c r="DV58" s="4">
        <v>3735</v>
      </c>
      <c r="DW58">
        <v>0</v>
      </c>
      <c r="DX58">
        <v>0</v>
      </c>
      <c r="DY58" s="4">
        <v>48171</v>
      </c>
      <c r="DZ58" s="4">
        <v>15636</v>
      </c>
      <c r="EA58" s="4">
        <v>936981</v>
      </c>
      <c r="EB58" s="4">
        <v>4609664</v>
      </c>
      <c r="EC58" s="4">
        <v>173312</v>
      </c>
      <c r="ED58" s="4">
        <v>664335</v>
      </c>
      <c r="EE58" s="4">
        <v>66551</v>
      </c>
      <c r="EF58" s="4">
        <v>14638</v>
      </c>
      <c r="EG58">
        <v>917</v>
      </c>
      <c r="EH58">
        <v>101</v>
      </c>
      <c r="EI58" s="4">
        <v>610265</v>
      </c>
      <c r="EJ58" s="4">
        <v>1125300</v>
      </c>
      <c r="EK58" s="4">
        <v>61908</v>
      </c>
      <c r="EL58" s="4">
        <v>104583</v>
      </c>
      <c r="EM58" s="4">
        <v>12780</v>
      </c>
      <c r="EN58">
        <v>799</v>
      </c>
      <c r="EO58" s="4">
        <v>570933</v>
      </c>
      <c r="EP58" s="4">
        <v>1019815</v>
      </c>
      <c r="EQ58" s="4">
        <v>396264</v>
      </c>
      <c r="ER58" s="4">
        <v>598025</v>
      </c>
      <c r="ES58" s="4">
        <v>154054</v>
      </c>
      <c r="ET58" s="4">
        <v>220880</v>
      </c>
    </row>
    <row r="59" spans="1:150">
      <c r="A59" t="s">
        <v>66</v>
      </c>
      <c r="B59" t="s">
        <v>246</v>
      </c>
      <c r="C59" s="4">
        <v>383761</v>
      </c>
      <c r="D59" s="4">
        <v>382140</v>
      </c>
      <c r="E59" s="4">
        <v>66721759</v>
      </c>
      <c r="F59" s="4">
        <v>-882413</v>
      </c>
      <c r="G59" s="4">
        <v>65839346</v>
      </c>
      <c r="H59" s="4">
        <v>11447578</v>
      </c>
      <c r="I59" s="4">
        <v>54407513</v>
      </c>
      <c r="J59" s="4">
        <v>3457366</v>
      </c>
      <c r="K59" s="4">
        <v>341535</v>
      </c>
      <c r="L59" s="4">
        <v>49048768</v>
      </c>
      <c r="M59" s="4">
        <v>340367</v>
      </c>
      <c r="N59" s="4">
        <v>1216349</v>
      </c>
      <c r="O59" s="4">
        <v>224940</v>
      </c>
      <c r="P59" s="4">
        <v>1259743</v>
      </c>
      <c r="Q59" s="4">
        <v>70930</v>
      </c>
      <c r="R59" s="4">
        <v>2709174</v>
      </c>
      <c r="S59" s="4">
        <v>81715</v>
      </c>
      <c r="T59" s="4">
        <v>5159900</v>
      </c>
      <c r="U59" s="4">
        <v>27524</v>
      </c>
      <c r="V59" s="4">
        <v>204836</v>
      </c>
      <c r="W59" s="4">
        <v>123233</v>
      </c>
      <c r="X59" s="4">
        <v>3908165</v>
      </c>
      <c r="Y59" s="4">
        <v>95097</v>
      </c>
      <c r="Z59" s="4">
        <v>232588</v>
      </c>
      <c r="AA59" s="4">
        <v>40640</v>
      </c>
      <c r="AB59" s="4">
        <v>1270192</v>
      </c>
      <c r="AC59" s="4">
        <v>22833</v>
      </c>
      <c r="AD59" s="4">
        <v>472532</v>
      </c>
      <c r="AE59" s="4">
        <v>53008</v>
      </c>
      <c r="AF59" s="4">
        <v>2908445</v>
      </c>
      <c r="AG59" s="4">
        <v>46172</v>
      </c>
      <c r="AH59" s="4">
        <v>1110703</v>
      </c>
      <c r="AI59" s="9">
        <v>7449</v>
      </c>
      <c r="AJ59" s="9">
        <v>213290</v>
      </c>
      <c r="AK59" s="9">
        <v>1372</v>
      </c>
      <c r="AL59" s="9">
        <v>3049</v>
      </c>
      <c r="AM59" s="9">
        <v>1786</v>
      </c>
      <c r="AN59" s="9">
        <v>21033</v>
      </c>
      <c r="AO59" s="9">
        <v>3709</v>
      </c>
      <c r="AP59" s="9">
        <v>110577</v>
      </c>
      <c r="AQ59" s="4">
        <v>334973</v>
      </c>
      <c r="AR59" s="4">
        <v>2824086</v>
      </c>
      <c r="AS59" s="4">
        <v>12953</v>
      </c>
      <c r="AT59" s="4">
        <v>389850</v>
      </c>
      <c r="AU59" s="4">
        <v>383761</v>
      </c>
      <c r="AV59" s="4">
        <v>68015078</v>
      </c>
      <c r="AW59" s="4">
        <v>14526</v>
      </c>
      <c r="AX59" s="4">
        <v>76443</v>
      </c>
      <c r="AY59">
        <v>451</v>
      </c>
      <c r="AZ59">
        <v>100</v>
      </c>
      <c r="BA59" s="4">
        <v>11385</v>
      </c>
      <c r="BB59" s="4">
        <v>15101</v>
      </c>
      <c r="BC59" s="4">
        <v>3124</v>
      </c>
      <c r="BD59" s="4">
        <v>12069</v>
      </c>
      <c r="BE59" s="4">
        <v>86013</v>
      </c>
      <c r="BF59" s="4">
        <v>272135</v>
      </c>
      <c r="BG59" s="4">
        <v>32679</v>
      </c>
      <c r="BH59" s="4">
        <v>209968</v>
      </c>
      <c r="BI59" s="4">
        <v>26487</v>
      </c>
      <c r="BJ59" s="4">
        <v>543917</v>
      </c>
      <c r="BK59" s="4">
        <v>3448</v>
      </c>
      <c r="BL59">
        <v>954</v>
      </c>
      <c r="BM59" s="4">
        <v>5976</v>
      </c>
      <c r="BN59" s="4">
        <v>134678</v>
      </c>
      <c r="BO59" s="4">
        <v>3226</v>
      </c>
      <c r="BP59" s="4">
        <v>7262</v>
      </c>
      <c r="BQ59" s="4">
        <v>137407</v>
      </c>
      <c r="BR59" s="4">
        <v>1290950</v>
      </c>
      <c r="BS59" s="4">
        <v>241270</v>
      </c>
      <c r="BT59" s="4">
        <v>1497272</v>
      </c>
      <c r="BU59" s="4">
        <v>75090</v>
      </c>
      <c r="BV59" s="4">
        <v>614859</v>
      </c>
      <c r="BW59" s="4">
        <v>20622</v>
      </c>
      <c r="BX59" s="4">
        <v>289772</v>
      </c>
      <c r="BY59" s="4">
        <v>370808</v>
      </c>
      <c r="BZ59" s="4">
        <v>4135313</v>
      </c>
      <c r="CA59" s="4">
        <v>340248</v>
      </c>
      <c r="CB59" s="4">
        <v>1880115</v>
      </c>
      <c r="CC59" s="4">
        <v>285666</v>
      </c>
      <c r="CD59" s="4">
        <v>116894</v>
      </c>
      <c r="CE59" s="4">
        <v>57478</v>
      </c>
      <c r="CF59" s="4">
        <v>25647</v>
      </c>
      <c r="CG59" s="4">
        <v>371093</v>
      </c>
      <c r="CH59" s="4">
        <v>6157968</v>
      </c>
      <c r="CI59" s="4">
        <v>314312</v>
      </c>
      <c r="CJ59" s="4">
        <v>6341834</v>
      </c>
      <c r="CK59" s="4">
        <v>79110</v>
      </c>
      <c r="CL59" s="4">
        <v>176929</v>
      </c>
      <c r="CM59" s="4">
        <v>318121</v>
      </c>
      <c r="CN59" s="4">
        <v>6518763</v>
      </c>
      <c r="CO59" s="4">
        <v>338767</v>
      </c>
      <c r="CP59" s="4">
        <v>1256192</v>
      </c>
      <c r="CQ59" s="4">
        <v>260290</v>
      </c>
      <c r="CR59" s="4">
        <v>290500</v>
      </c>
      <c r="CS59" s="4">
        <v>1676</v>
      </c>
      <c r="CT59" s="4">
        <v>48725</v>
      </c>
      <c r="CU59" s="4">
        <v>351732</v>
      </c>
      <c r="CV59" s="4">
        <v>1555242</v>
      </c>
      <c r="CW59">
        <v>809</v>
      </c>
      <c r="CX59" s="4">
        <v>28963</v>
      </c>
      <c r="CY59" s="4">
        <v>103711</v>
      </c>
      <c r="CZ59" s="4">
        <v>936262</v>
      </c>
      <c r="DA59" s="4">
        <v>370852</v>
      </c>
      <c r="DB59" s="4">
        <v>15157509</v>
      </c>
      <c r="DC59" s="4">
        <v>392825</v>
      </c>
      <c r="DD59" s="4">
        <v>3930958</v>
      </c>
      <c r="DE59" s="4">
        <v>340165</v>
      </c>
      <c r="DF59" s="4">
        <v>11209502</v>
      </c>
      <c r="DG59" s="4">
        <v>43596</v>
      </c>
      <c r="DH59" s="4">
        <v>238076</v>
      </c>
      <c r="DI59" s="4">
        <v>698838</v>
      </c>
      <c r="DJ59" s="4">
        <v>60799</v>
      </c>
      <c r="DK59" s="4">
        <v>370350</v>
      </c>
      <c r="DL59" s="4">
        <v>100735</v>
      </c>
      <c r="DM59" s="4">
        <v>66057</v>
      </c>
      <c r="DN59" s="4">
        <v>5747</v>
      </c>
      <c r="DO59" s="4">
        <v>361494</v>
      </c>
      <c r="DP59" s="4">
        <v>161719</v>
      </c>
      <c r="DQ59" s="4">
        <v>7929</v>
      </c>
      <c r="DR59" s="4">
        <v>15342</v>
      </c>
      <c r="DS59">
        <v>0</v>
      </c>
      <c r="DT59">
        <v>0</v>
      </c>
      <c r="DU59" s="4">
        <v>1387</v>
      </c>
      <c r="DV59" s="4">
        <v>2954</v>
      </c>
      <c r="DW59">
        <v>0</v>
      </c>
      <c r="DX59">
        <v>0</v>
      </c>
      <c r="DY59" s="4">
        <v>12306</v>
      </c>
      <c r="DZ59" s="4">
        <v>4636</v>
      </c>
      <c r="EA59" s="4">
        <v>343495</v>
      </c>
      <c r="EB59" s="4">
        <v>2774795</v>
      </c>
      <c r="EC59" s="4">
        <v>96508</v>
      </c>
      <c r="ED59" s="4">
        <v>623378</v>
      </c>
      <c r="EE59" s="4">
        <v>39739</v>
      </c>
      <c r="EF59" s="4">
        <v>11677</v>
      </c>
      <c r="EG59">
        <v>0</v>
      </c>
      <c r="EH59">
        <v>0</v>
      </c>
      <c r="EI59" s="4">
        <v>211416</v>
      </c>
      <c r="EJ59" s="4">
        <v>519751</v>
      </c>
      <c r="EK59" s="4">
        <v>36877</v>
      </c>
      <c r="EL59" s="4">
        <v>83848</v>
      </c>
      <c r="EM59" s="4">
        <v>4352</v>
      </c>
      <c r="EN59">
        <v>437</v>
      </c>
      <c r="EO59" s="4">
        <v>186303</v>
      </c>
      <c r="EP59" s="4">
        <v>435608</v>
      </c>
      <c r="EQ59" s="4">
        <v>171254</v>
      </c>
      <c r="ER59" s="4">
        <v>427206</v>
      </c>
      <c r="ES59" s="4">
        <v>65916</v>
      </c>
      <c r="ET59" s="4">
        <v>156855</v>
      </c>
    </row>
    <row r="60" spans="1:150">
      <c r="A60" t="s">
        <v>67</v>
      </c>
      <c r="B60" t="s">
        <v>98</v>
      </c>
      <c r="C60" s="4">
        <v>256171</v>
      </c>
      <c r="D60" s="4">
        <v>255235</v>
      </c>
      <c r="E60" s="4">
        <v>61997067</v>
      </c>
      <c r="F60" s="4">
        <v>-519828</v>
      </c>
      <c r="G60" s="4">
        <v>61477430</v>
      </c>
      <c r="H60" s="4">
        <v>9296884</v>
      </c>
      <c r="I60" s="4">
        <v>52218944</v>
      </c>
      <c r="J60" s="4">
        <v>3762427</v>
      </c>
      <c r="K60" s="4">
        <v>220684</v>
      </c>
      <c r="L60" s="4">
        <v>40474226</v>
      </c>
      <c r="M60" s="4">
        <v>239559</v>
      </c>
      <c r="N60" s="4">
        <v>1361700</v>
      </c>
      <c r="O60" s="4">
        <v>177025</v>
      </c>
      <c r="P60" s="4">
        <v>1392409</v>
      </c>
      <c r="Q60" s="4">
        <v>47996</v>
      </c>
      <c r="R60" s="4">
        <v>1854545</v>
      </c>
      <c r="S60" s="4">
        <v>55982</v>
      </c>
      <c r="T60" s="4">
        <v>4759091</v>
      </c>
      <c r="U60" s="4">
        <v>18390</v>
      </c>
      <c r="V60" s="4">
        <v>193601</v>
      </c>
      <c r="W60" s="4">
        <v>109160</v>
      </c>
      <c r="X60" s="4">
        <v>6599092</v>
      </c>
      <c r="Y60" s="4">
        <v>70759</v>
      </c>
      <c r="Z60" s="4">
        <v>176189</v>
      </c>
      <c r="AA60" s="4">
        <v>34612</v>
      </c>
      <c r="AB60" s="4">
        <v>1261644</v>
      </c>
      <c r="AC60" s="4">
        <v>20313</v>
      </c>
      <c r="AD60" s="4">
        <v>491325</v>
      </c>
      <c r="AE60" s="4">
        <v>60534</v>
      </c>
      <c r="AF60" s="4">
        <v>5395821</v>
      </c>
      <c r="AG60" s="4">
        <v>50284</v>
      </c>
      <c r="AH60" s="4">
        <v>1359894</v>
      </c>
      <c r="AI60" s="9">
        <v>6433</v>
      </c>
      <c r="AJ60" s="9">
        <v>280509</v>
      </c>
      <c r="AK60" s="9">
        <v>1079</v>
      </c>
      <c r="AL60" s="9">
        <v>5335</v>
      </c>
      <c r="AM60" s="8">
        <v>945</v>
      </c>
      <c r="AN60" s="9">
        <v>47406</v>
      </c>
      <c r="AO60" s="9">
        <v>2146</v>
      </c>
      <c r="AP60" s="9">
        <v>75689</v>
      </c>
      <c r="AQ60" s="4">
        <v>210263</v>
      </c>
      <c r="AR60" s="4">
        <v>2680552</v>
      </c>
      <c r="AS60" s="4">
        <v>13809</v>
      </c>
      <c r="AT60" s="4">
        <v>444810</v>
      </c>
      <c r="AU60" s="4">
        <v>256171</v>
      </c>
      <c r="AV60" s="4">
        <v>63363122</v>
      </c>
      <c r="AW60" s="4">
        <v>9183</v>
      </c>
      <c r="AX60" s="4">
        <v>61365</v>
      </c>
      <c r="AY60">
        <v>20</v>
      </c>
      <c r="AZ60">
        <v>4</v>
      </c>
      <c r="BA60">
        <v>68</v>
      </c>
      <c r="BB60">
        <v>148</v>
      </c>
      <c r="BC60" s="4">
        <v>1801</v>
      </c>
      <c r="BD60" s="4">
        <v>10825</v>
      </c>
      <c r="BE60" s="4">
        <v>69563</v>
      </c>
      <c r="BF60" s="4">
        <v>260275</v>
      </c>
      <c r="BG60" s="4">
        <v>29797</v>
      </c>
      <c r="BH60" s="4">
        <v>197399</v>
      </c>
      <c r="BI60" s="4">
        <v>26468</v>
      </c>
      <c r="BJ60" s="4">
        <v>661639</v>
      </c>
      <c r="BK60" s="4">
        <v>2654</v>
      </c>
      <c r="BL60" s="4">
        <v>1368</v>
      </c>
      <c r="BM60" s="4">
        <v>5113</v>
      </c>
      <c r="BN60" s="4">
        <v>143918</v>
      </c>
      <c r="BO60" s="4">
        <v>3589</v>
      </c>
      <c r="BP60" s="4">
        <v>10272</v>
      </c>
      <c r="BQ60" s="4">
        <v>94441</v>
      </c>
      <c r="BR60" s="4">
        <v>1366427</v>
      </c>
      <c r="BS60" s="4">
        <v>153524</v>
      </c>
      <c r="BT60" s="4">
        <v>1409552</v>
      </c>
      <c r="BU60" s="4">
        <v>66412</v>
      </c>
      <c r="BV60" s="4">
        <v>889724</v>
      </c>
      <c r="BW60" s="4">
        <v>8934</v>
      </c>
      <c r="BX60" s="4">
        <v>198884</v>
      </c>
      <c r="BY60" s="4">
        <v>251353</v>
      </c>
      <c r="BZ60" s="4">
        <v>4320838</v>
      </c>
      <c r="CA60" s="4">
        <v>233416</v>
      </c>
      <c r="CB60" s="4">
        <v>1599105</v>
      </c>
      <c r="CC60" s="4">
        <v>189360</v>
      </c>
      <c r="CD60" s="4">
        <v>87046</v>
      </c>
      <c r="CE60" s="4">
        <v>32383</v>
      </c>
      <c r="CF60" s="4">
        <v>23018</v>
      </c>
      <c r="CG60" s="4">
        <v>251624</v>
      </c>
      <c r="CH60" s="4">
        <v>6030006</v>
      </c>
      <c r="CI60" s="4">
        <v>213490</v>
      </c>
      <c r="CJ60" s="4">
        <v>5024966</v>
      </c>
      <c r="CK60" s="4">
        <v>64113</v>
      </c>
      <c r="CL60" s="4">
        <v>233788</v>
      </c>
      <c r="CM60" s="4">
        <v>218383</v>
      </c>
      <c r="CN60" s="4">
        <v>5258753</v>
      </c>
      <c r="CO60" s="4">
        <v>230237</v>
      </c>
      <c r="CP60" s="4">
        <v>1105749</v>
      </c>
      <c r="CQ60" s="4">
        <v>171553</v>
      </c>
      <c r="CR60" s="4">
        <v>314675</v>
      </c>
      <c r="CS60" s="4">
        <v>2514</v>
      </c>
      <c r="CT60" s="4">
        <v>249704</v>
      </c>
      <c r="CU60" s="4">
        <v>237469</v>
      </c>
      <c r="CV60" s="4">
        <v>1463000</v>
      </c>
      <c r="CW60">
        <v>476</v>
      </c>
      <c r="CX60" s="4">
        <v>33568</v>
      </c>
      <c r="CY60" s="4">
        <v>56612</v>
      </c>
      <c r="CZ60" s="4">
        <v>768489</v>
      </c>
      <c r="DA60" s="4">
        <v>251696</v>
      </c>
      <c r="DB60" s="4">
        <v>13010333</v>
      </c>
      <c r="DC60" s="4">
        <v>262984</v>
      </c>
      <c r="DD60" s="4">
        <v>4150530</v>
      </c>
      <c r="DE60" s="4">
        <v>230320</v>
      </c>
      <c r="DF60" s="4">
        <v>9163165</v>
      </c>
      <c r="DG60" s="4">
        <v>25852</v>
      </c>
      <c r="DH60" s="4">
        <v>133720</v>
      </c>
      <c r="DI60" s="4">
        <v>468486</v>
      </c>
      <c r="DJ60" s="4">
        <v>40758</v>
      </c>
      <c r="DK60" s="4">
        <v>260817</v>
      </c>
      <c r="DL60" s="4">
        <v>70943</v>
      </c>
      <c r="DM60" s="4">
        <v>48700</v>
      </c>
      <c r="DN60" s="4">
        <v>4237</v>
      </c>
      <c r="DO60" s="4">
        <v>219024</v>
      </c>
      <c r="DP60" s="4">
        <v>108281</v>
      </c>
      <c r="DQ60" s="4">
        <v>8406</v>
      </c>
      <c r="DR60" s="4">
        <v>24207</v>
      </c>
      <c r="DS60">
        <v>27</v>
      </c>
      <c r="DT60">
        <v>13</v>
      </c>
      <c r="DU60" s="4">
        <v>1352</v>
      </c>
      <c r="DV60" s="4">
        <v>4218</v>
      </c>
      <c r="DW60">
        <v>0</v>
      </c>
      <c r="DX60">
        <v>0</v>
      </c>
      <c r="DY60" s="4">
        <v>8720</v>
      </c>
      <c r="DZ60" s="4">
        <v>4710</v>
      </c>
      <c r="EA60" s="4">
        <v>221969</v>
      </c>
      <c r="EB60" s="4">
        <v>2613688</v>
      </c>
      <c r="EC60" s="4">
        <v>92005</v>
      </c>
      <c r="ED60" s="4">
        <v>900750</v>
      </c>
      <c r="EE60" s="4">
        <v>26119</v>
      </c>
      <c r="EF60" s="4">
        <v>9997</v>
      </c>
      <c r="EG60">
        <v>10</v>
      </c>
      <c r="EH60">
        <v>4</v>
      </c>
      <c r="EI60" s="4">
        <v>134869</v>
      </c>
      <c r="EJ60" s="4">
        <v>480308</v>
      </c>
      <c r="EK60" s="4">
        <v>34777</v>
      </c>
      <c r="EL60" s="4">
        <v>123168</v>
      </c>
      <c r="EM60" s="4">
        <v>1837</v>
      </c>
      <c r="EN60">
        <v>188</v>
      </c>
      <c r="EO60" s="4">
        <v>113079</v>
      </c>
      <c r="EP60" s="4">
        <v>356858</v>
      </c>
      <c r="EQ60" s="4">
        <v>119831</v>
      </c>
      <c r="ER60" s="4">
        <v>523517</v>
      </c>
      <c r="ES60" s="4">
        <v>46281</v>
      </c>
      <c r="ET60" s="4">
        <v>197139</v>
      </c>
    </row>
    <row r="61" spans="1:150">
      <c r="A61" t="s">
        <v>68</v>
      </c>
      <c r="B61" t="s">
        <v>98</v>
      </c>
      <c r="C61" s="4">
        <v>96352</v>
      </c>
      <c r="D61" s="4">
        <v>96014</v>
      </c>
      <c r="E61" s="4">
        <v>33320483</v>
      </c>
      <c r="F61" s="4">
        <v>-190767</v>
      </c>
      <c r="G61" s="4">
        <v>33129716</v>
      </c>
      <c r="H61" s="4">
        <v>3915675</v>
      </c>
      <c r="I61" s="4">
        <v>29239626</v>
      </c>
      <c r="J61" s="4">
        <v>2319041</v>
      </c>
      <c r="K61" s="4">
        <v>79170</v>
      </c>
      <c r="L61" s="4">
        <v>19053672</v>
      </c>
      <c r="M61" s="4">
        <v>91836</v>
      </c>
      <c r="N61" s="4">
        <v>826087</v>
      </c>
      <c r="O61" s="4">
        <v>72440</v>
      </c>
      <c r="P61" s="4">
        <v>863693</v>
      </c>
      <c r="Q61" s="4">
        <v>17132</v>
      </c>
      <c r="R61" s="4">
        <v>594911</v>
      </c>
      <c r="S61" s="4">
        <v>21976</v>
      </c>
      <c r="T61" s="4">
        <v>2519182</v>
      </c>
      <c r="U61" s="4">
        <v>6889</v>
      </c>
      <c r="V61" s="4">
        <v>118305</v>
      </c>
      <c r="W61" s="4">
        <v>47852</v>
      </c>
      <c r="X61" s="4">
        <v>5152570</v>
      </c>
      <c r="Y61" s="4">
        <v>27196</v>
      </c>
      <c r="Z61" s="4">
        <v>68779</v>
      </c>
      <c r="AA61" s="4">
        <v>16427</v>
      </c>
      <c r="AB61" s="4">
        <v>798496</v>
      </c>
      <c r="AC61" s="4">
        <v>9537</v>
      </c>
      <c r="AD61" s="4">
        <v>254515</v>
      </c>
      <c r="AE61" s="4">
        <v>32697</v>
      </c>
      <c r="AF61" s="4">
        <v>4384907</v>
      </c>
      <c r="AG61" s="4">
        <v>26761</v>
      </c>
      <c r="AH61" s="4">
        <v>918002</v>
      </c>
      <c r="AI61" s="9">
        <v>2914</v>
      </c>
      <c r="AJ61" s="9">
        <v>171604</v>
      </c>
      <c r="AK61" s="8">
        <v>393</v>
      </c>
      <c r="AL61" s="9">
        <v>6515</v>
      </c>
      <c r="AM61" s="8">
        <v>614</v>
      </c>
      <c r="AN61" s="9">
        <v>45110</v>
      </c>
      <c r="AO61" s="9">
        <v>1208</v>
      </c>
      <c r="AP61" s="9">
        <v>39151</v>
      </c>
      <c r="AQ61" s="4">
        <v>76373</v>
      </c>
      <c r="AR61" s="4">
        <v>1334187</v>
      </c>
      <c r="AS61" s="4">
        <v>7207</v>
      </c>
      <c r="AT61" s="4">
        <v>222844</v>
      </c>
      <c r="AU61" s="4">
        <v>96352</v>
      </c>
      <c r="AV61" s="4">
        <v>34116293</v>
      </c>
      <c r="AW61" s="4">
        <v>3732</v>
      </c>
      <c r="AX61" s="4">
        <v>25055</v>
      </c>
      <c r="AY61">
        <v>0</v>
      </c>
      <c r="AZ61">
        <v>0</v>
      </c>
      <c r="BB61">
        <v>2</v>
      </c>
      <c r="BC61">
        <v>615</v>
      </c>
      <c r="BD61" s="4">
        <v>5447</v>
      </c>
      <c r="BE61" s="4">
        <v>29981</v>
      </c>
      <c r="BF61" s="4">
        <v>137068</v>
      </c>
      <c r="BG61" s="4">
        <v>14729</v>
      </c>
      <c r="BH61" s="4">
        <v>114061</v>
      </c>
      <c r="BI61" s="4">
        <v>13499</v>
      </c>
      <c r="BJ61" s="4">
        <v>406697</v>
      </c>
      <c r="BK61" s="4">
        <v>1486</v>
      </c>
      <c r="BL61">
        <v>660</v>
      </c>
      <c r="BM61" s="4">
        <v>2277</v>
      </c>
      <c r="BN61" s="4">
        <v>85544</v>
      </c>
      <c r="BO61" s="4">
        <v>1932</v>
      </c>
      <c r="BP61" s="4">
        <v>8666</v>
      </c>
      <c r="BQ61" s="4">
        <v>40602</v>
      </c>
      <c r="BR61" s="4">
        <v>791099</v>
      </c>
      <c r="BS61" s="4">
        <v>56572</v>
      </c>
      <c r="BT61" s="4">
        <v>703784</v>
      </c>
      <c r="BU61" s="4">
        <v>30753</v>
      </c>
      <c r="BV61" s="4">
        <v>513018</v>
      </c>
      <c r="BW61" s="4">
        <v>2093</v>
      </c>
      <c r="BX61" s="4">
        <v>74322</v>
      </c>
      <c r="BY61" s="4">
        <v>94460</v>
      </c>
      <c r="BZ61" s="4">
        <v>2443435</v>
      </c>
      <c r="CA61" s="4">
        <v>88512</v>
      </c>
      <c r="CB61" s="4">
        <v>720115</v>
      </c>
      <c r="CC61" s="4">
        <v>68861</v>
      </c>
      <c r="CD61" s="4">
        <v>33550</v>
      </c>
      <c r="CE61" s="4">
        <v>11239</v>
      </c>
      <c r="CF61" s="4">
        <v>9713</v>
      </c>
      <c r="CG61" s="4">
        <v>94511</v>
      </c>
      <c r="CH61" s="4">
        <v>3206813</v>
      </c>
      <c r="CI61" s="4">
        <v>79476</v>
      </c>
      <c r="CJ61" s="4">
        <v>2099897</v>
      </c>
      <c r="CK61" s="4">
        <v>27370</v>
      </c>
      <c r="CL61" s="4">
        <v>163921</v>
      </c>
      <c r="CM61" s="4">
        <v>81938</v>
      </c>
      <c r="CN61" s="4">
        <v>2263817</v>
      </c>
      <c r="CO61" s="4">
        <v>87135</v>
      </c>
      <c r="CP61" s="4">
        <v>575131</v>
      </c>
      <c r="CQ61" s="4">
        <v>61816</v>
      </c>
      <c r="CR61" s="4">
        <v>165051</v>
      </c>
      <c r="CS61">
        <v>993</v>
      </c>
      <c r="CT61" s="4">
        <v>120542</v>
      </c>
      <c r="CU61" s="4">
        <v>89358</v>
      </c>
      <c r="CV61" s="4">
        <v>760417</v>
      </c>
      <c r="CW61">
        <v>246</v>
      </c>
      <c r="CX61" s="4">
        <v>34037</v>
      </c>
      <c r="CY61" s="4">
        <v>19267</v>
      </c>
      <c r="CZ61" s="4">
        <v>410012</v>
      </c>
      <c r="DA61" s="4">
        <v>94510</v>
      </c>
      <c r="DB61" s="4">
        <v>6176582</v>
      </c>
      <c r="DC61" s="4">
        <v>101069</v>
      </c>
      <c r="DD61" s="4">
        <v>2378797</v>
      </c>
      <c r="DE61" s="4">
        <v>83777</v>
      </c>
      <c r="DF61" s="4">
        <v>3849788</v>
      </c>
      <c r="DG61" s="4">
        <v>12575</v>
      </c>
      <c r="DH61" s="4">
        <v>65887</v>
      </c>
      <c r="DI61" s="4">
        <v>174775</v>
      </c>
      <c r="DJ61" s="4">
        <v>15205</v>
      </c>
      <c r="DK61" s="4">
        <v>94823</v>
      </c>
      <c r="DL61" s="4">
        <v>25792</v>
      </c>
      <c r="DM61" s="4">
        <v>21031</v>
      </c>
      <c r="DN61" s="4">
        <v>1830</v>
      </c>
      <c r="DO61" s="4">
        <v>53397</v>
      </c>
      <c r="DP61" s="4">
        <v>13740</v>
      </c>
      <c r="DQ61" s="4">
        <v>5076</v>
      </c>
      <c r="DR61" s="4">
        <v>24796</v>
      </c>
      <c r="DS61">
        <v>0</v>
      </c>
      <c r="DT61">
        <v>0</v>
      </c>
      <c r="DU61">
        <v>440</v>
      </c>
      <c r="DV61" s="4">
        <v>3246</v>
      </c>
      <c r="DW61">
        <v>0</v>
      </c>
      <c r="DX61">
        <v>0</v>
      </c>
      <c r="DY61" s="4">
        <v>2856</v>
      </c>
      <c r="DZ61" s="4">
        <v>2182</v>
      </c>
      <c r="EA61" s="4">
        <v>78926</v>
      </c>
      <c r="EB61" s="4">
        <v>1360185</v>
      </c>
      <c r="EC61" s="4">
        <v>45133</v>
      </c>
      <c r="ED61" s="4">
        <v>697980</v>
      </c>
      <c r="EE61" s="4">
        <v>8182</v>
      </c>
      <c r="EF61" s="4">
        <v>3965</v>
      </c>
      <c r="EG61">
        <v>0</v>
      </c>
      <c r="EH61">
        <v>0</v>
      </c>
      <c r="EI61" s="4">
        <v>47214</v>
      </c>
      <c r="EJ61" s="4">
        <v>236633</v>
      </c>
      <c r="EK61" s="4">
        <v>17089</v>
      </c>
      <c r="EL61" s="4">
        <v>84764</v>
      </c>
      <c r="EM61">
        <v>645</v>
      </c>
      <c r="EN61">
        <v>53</v>
      </c>
      <c r="EO61" s="4">
        <v>36228</v>
      </c>
      <c r="EP61" s="4">
        <v>151810</v>
      </c>
      <c r="EQ61" s="4">
        <v>48566</v>
      </c>
      <c r="ER61" s="4">
        <v>362638</v>
      </c>
      <c r="ES61" s="4">
        <v>18831</v>
      </c>
      <c r="ET61" s="4">
        <v>134378</v>
      </c>
    </row>
    <row r="62" spans="1:150">
      <c r="A62" t="s">
        <v>69</v>
      </c>
      <c r="B62" t="s">
        <v>98</v>
      </c>
      <c r="C62" s="4">
        <v>46954</v>
      </c>
      <c r="D62" s="4">
        <v>46808</v>
      </c>
      <c r="E62" s="4">
        <v>20916751</v>
      </c>
      <c r="F62" s="4">
        <v>-47041</v>
      </c>
      <c r="G62" s="4">
        <v>20869710</v>
      </c>
      <c r="H62" s="4">
        <v>1959912</v>
      </c>
      <c r="I62" s="4">
        <v>18919042</v>
      </c>
      <c r="J62" s="4">
        <v>1554334</v>
      </c>
      <c r="K62" s="4">
        <v>37491</v>
      </c>
      <c r="L62" s="4">
        <v>10894708</v>
      </c>
      <c r="M62" s="4">
        <v>45155</v>
      </c>
      <c r="N62" s="4">
        <v>524818</v>
      </c>
      <c r="O62" s="4">
        <v>36827</v>
      </c>
      <c r="P62" s="4">
        <v>592646</v>
      </c>
      <c r="Q62" s="4">
        <v>8326</v>
      </c>
      <c r="R62" s="4">
        <v>309665</v>
      </c>
      <c r="S62" s="4">
        <v>10051</v>
      </c>
      <c r="T62" s="4">
        <v>1501763</v>
      </c>
      <c r="U62" s="4">
        <v>3266</v>
      </c>
      <c r="V62" s="4">
        <v>61979</v>
      </c>
      <c r="W62" s="4">
        <v>25597</v>
      </c>
      <c r="X62" s="4">
        <v>3805377</v>
      </c>
      <c r="Y62" s="4">
        <v>13659</v>
      </c>
      <c r="Z62" s="4">
        <v>35218</v>
      </c>
      <c r="AA62" s="4">
        <v>9339</v>
      </c>
      <c r="AB62" s="4">
        <v>507148</v>
      </c>
      <c r="AC62" s="4">
        <v>4836</v>
      </c>
      <c r="AD62" s="4">
        <v>166802</v>
      </c>
      <c r="AE62" s="4">
        <v>18775</v>
      </c>
      <c r="AF62" s="4">
        <v>3229985</v>
      </c>
      <c r="AG62" s="4">
        <v>15581</v>
      </c>
      <c r="AH62" s="4">
        <v>582339</v>
      </c>
      <c r="AI62" s="9">
        <v>1631</v>
      </c>
      <c r="AJ62" s="9">
        <v>135556</v>
      </c>
      <c r="AK62" s="8">
        <v>339</v>
      </c>
      <c r="AL62" s="9">
        <v>4259</v>
      </c>
      <c r="AM62" s="8">
        <v>207</v>
      </c>
      <c r="AN62" s="9">
        <v>14754</v>
      </c>
      <c r="AO62" s="8">
        <v>672</v>
      </c>
      <c r="AP62" s="9">
        <v>34098</v>
      </c>
      <c r="AQ62" s="4">
        <v>39229</v>
      </c>
      <c r="AR62" s="4">
        <v>931470</v>
      </c>
      <c r="AS62" s="4">
        <v>4182</v>
      </c>
      <c r="AT62" s="4">
        <v>162148</v>
      </c>
      <c r="AU62" s="4">
        <v>46954</v>
      </c>
      <c r="AV62" s="4">
        <v>21401439</v>
      </c>
      <c r="AW62" s="4">
        <v>2003</v>
      </c>
      <c r="AX62" s="4">
        <v>13864</v>
      </c>
      <c r="AY62">
        <v>0</v>
      </c>
      <c r="AZ62">
        <v>0</v>
      </c>
      <c r="BA62">
        <v>17</v>
      </c>
      <c r="BB62">
        <v>3</v>
      </c>
      <c r="BC62">
        <v>322</v>
      </c>
      <c r="BD62" s="4">
        <v>2720</v>
      </c>
      <c r="BE62" s="4">
        <v>15409</v>
      </c>
      <c r="BF62" s="4">
        <v>79488</v>
      </c>
      <c r="BG62" s="4">
        <v>7250</v>
      </c>
      <c r="BH62" s="4">
        <v>55905</v>
      </c>
      <c r="BI62" s="4">
        <v>6836</v>
      </c>
      <c r="BJ62" s="4">
        <v>247452</v>
      </c>
      <c r="BK62">
        <v>591</v>
      </c>
      <c r="BL62">
        <v>254</v>
      </c>
      <c r="BM62" s="4">
        <v>1350</v>
      </c>
      <c r="BN62" s="4">
        <v>70230</v>
      </c>
      <c r="BO62" s="4">
        <v>1531</v>
      </c>
      <c r="BP62" s="4">
        <v>8602</v>
      </c>
      <c r="BQ62" s="4">
        <v>20506</v>
      </c>
      <c r="BR62" s="4">
        <v>484671</v>
      </c>
      <c r="BS62" s="4">
        <v>28653</v>
      </c>
      <c r="BT62" s="4">
        <v>440148</v>
      </c>
      <c r="BU62" s="4">
        <v>17692</v>
      </c>
      <c r="BV62" s="4">
        <v>393107</v>
      </c>
      <c r="BW62">
        <v>864</v>
      </c>
      <c r="BX62" s="4">
        <v>46645</v>
      </c>
      <c r="BY62" s="4">
        <v>45899</v>
      </c>
      <c r="BZ62" s="4">
        <v>1587370</v>
      </c>
      <c r="CA62" s="4">
        <v>42948</v>
      </c>
      <c r="CB62" s="4">
        <v>403257</v>
      </c>
      <c r="CC62" s="4">
        <v>31798</v>
      </c>
      <c r="CD62" s="4">
        <v>15433</v>
      </c>
      <c r="CE62" s="4">
        <v>5567</v>
      </c>
      <c r="CF62" s="4">
        <v>6795</v>
      </c>
      <c r="CG62" s="4">
        <v>45937</v>
      </c>
      <c r="CH62" s="4">
        <v>2012854</v>
      </c>
      <c r="CI62" s="4">
        <v>37676</v>
      </c>
      <c r="CJ62" s="4">
        <v>1071952</v>
      </c>
      <c r="CK62" s="4">
        <v>14366</v>
      </c>
      <c r="CL62" s="4">
        <v>100116</v>
      </c>
      <c r="CM62" s="4">
        <v>39341</v>
      </c>
      <c r="CN62" s="4">
        <v>1172067</v>
      </c>
      <c r="CO62" s="4">
        <v>42601</v>
      </c>
      <c r="CP62" s="4">
        <v>424149</v>
      </c>
      <c r="CQ62" s="4">
        <v>28153</v>
      </c>
      <c r="CR62" s="4">
        <v>101206</v>
      </c>
      <c r="CS62">
        <v>585</v>
      </c>
      <c r="CT62" s="4">
        <v>67044</v>
      </c>
      <c r="CU62" s="4">
        <v>43324</v>
      </c>
      <c r="CV62" s="4">
        <v>523513</v>
      </c>
      <c r="CW62">
        <v>127</v>
      </c>
      <c r="CX62" s="4">
        <v>16608</v>
      </c>
      <c r="CY62" s="4">
        <v>8903</v>
      </c>
      <c r="CZ62" s="4">
        <v>218140</v>
      </c>
      <c r="DA62" s="4">
        <v>45922</v>
      </c>
      <c r="DB62" s="4">
        <v>3569988</v>
      </c>
      <c r="DC62" s="4">
        <v>50022</v>
      </c>
      <c r="DD62" s="4">
        <v>1375600</v>
      </c>
      <c r="DE62" s="4">
        <v>38529</v>
      </c>
      <c r="DF62" s="4">
        <v>1914070</v>
      </c>
      <c r="DG62" s="4">
        <v>8428</v>
      </c>
      <c r="DH62" s="4">
        <v>45842</v>
      </c>
      <c r="DI62" s="4">
        <v>84406</v>
      </c>
      <c r="DJ62" s="4">
        <v>7343</v>
      </c>
      <c r="DK62" s="4">
        <v>44336</v>
      </c>
      <c r="DL62" s="4">
        <v>12059</v>
      </c>
      <c r="DM62" s="4">
        <v>11853</v>
      </c>
      <c r="DN62" s="4">
        <v>1031</v>
      </c>
      <c r="DO62" s="4">
        <v>1155</v>
      </c>
      <c r="DP62">
        <v>147</v>
      </c>
      <c r="DQ62" s="4">
        <v>3342</v>
      </c>
      <c r="DR62" s="4">
        <v>22985</v>
      </c>
      <c r="DS62">
        <v>0</v>
      </c>
      <c r="DT62">
        <v>0</v>
      </c>
      <c r="DU62">
        <v>293</v>
      </c>
      <c r="DV62" s="4">
        <v>1057</v>
      </c>
      <c r="DW62">
        <v>0</v>
      </c>
      <c r="DX62">
        <v>0</v>
      </c>
      <c r="DY62">
        <v>981</v>
      </c>
      <c r="DZ62">
        <v>505</v>
      </c>
      <c r="EA62" s="4">
        <v>37727</v>
      </c>
      <c r="EB62" s="4">
        <v>816521</v>
      </c>
      <c r="EC62" s="4">
        <v>25782</v>
      </c>
      <c r="ED62" s="4">
        <v>533316</v>
      </c>
      <c r="EE62" s="4">
        <v>3849</v>
      </c>
      <c r="EF62" s="4">
        <v>1882</v>
      </c>
      <c r="EG62">
        <v>0</v>
      </c>
      <c r="EH62">
        <v>0</v>
      </c>
      <c r="EI62" s="4">
        <v>21282</v>
      </c>
      <c r="EJ62" s="4">
        <v>142289</v>
      </c>
      <c r="EK62" s="4">
        <v>9417</v>
      </c>
      <c r="EL62" s="4">
        <v>59057</v>
      </c>
      <c r="EM62">
        <v>203</v>
      </c>
      <c r="EN62">
        <v>47</v>
      </c>
      <c r="EO62" s="4">
        <v>15279</v>
      </c>
      <c r="EP62" s="4">
        <v>83137</v>
      </c>
      <c r="EQ62" s="4">
        <v>25307</v>
      </c>
      <c r="ER62" s="4">
        <v>257202</v>
      </c>
      <c r="ES62" s="4">
        <v>10207</v>
      </c>
      <c r="ET62" s="4">
        <v>98415</v>
      </c>
    </row>
    <row r="63" spans="1:150">
      <c r="A63" t="s">
        <v>70</v>
      </c>
      <c r="B63" t="s">
        <v>98</v>
      </c>
      <c r="C63" s="4">
        <v>75394</v>
      </c>
      <c r="D63" s="4">
        <v>75088</v>
      </c>
      <c r="E63" s="4">
        <v>51203762</v>
      </c>
      <c r="F63" s="4">
        <v>16912</v>
      </c>
      <c r="G63" s="4">
        <v>51220728</v>
      </c>
      <c r="H63" s="4">
        <v>3527405</v>
      </c>
      <c r="I63" s="4">
        <v>47717164</v>
      </c>
      <c r="J63" s="4">
        <v>4050674</v>
      </c>
      <c r="K63" s="4">
        <v>58605</v>
      </c>
      <c r="L63" s="4">
        <v>23105423</v>
      </c>
      <c r="M63" s="4">
        <v>73444</v>
      </c>
      <c r="N63" s="4">
        <v>1565602</v>
      </c>
      <c r="O63" s="4">
        <v>62948</v>
      </c>
      <c r="P63" s="4">
        <v>1581100</v>
      </c>
      <c r="Q63" s="4">
        <v>13417</v>
      </c>
      <c r="R63" s="4">
        <v>491182</v>
      </c>
      <c r="S63" s="4">
        <v>16226</v>
      </c>
      <c r="T63" s="4">
        <v>3157516</v>
      </c>
      <c r="U63" s="4">
        <v>4862</v>
      </c>
      <c r="V63" s="4">
        <v>110320</v>
      </c>
      <c r="W63" s="4">
        <v>44329</v>
      </c>
      <c r="X63" s="4">
        <v>11380075</v>
      </c>
      <c r="Y63" s="4">
        <v>22021</v>
      </c>
      <c r="Z63" s="4">
        <v>58712</v>
      </c>
      <c r="AA63" s="4">
        <v>18096</v>
      </c>
      <c r="AB63" s="4">
        <v>1417796</v>
      </c>
      <c r="AC63" s="4">
        <v>8376</v>
      </c>
      <c r="AD63" s="4">
        <v>310796</v>
      </c>
      <c r="AE63" s="4">
        <v>38638</v>
      </c>
      <c r="AF63" s="4">
        <v>10287015</v>
      </c>
      <c r="AG63" s="4">
        <v>33345</v>
      </c>
      <c r="AH63" s="4">
        <v>1966752</v>
      </c>
      <c r="AI63" s="9">
        <v>3191</v>
      </c>
      <c r="AJ63" s="9">
        <v>318335</v>
      </c>
      <c r="AK63" s="8">
        <v>631</v>
      </c>
      <c r="AL63" s="9">
        <v>13657</v>
      </c>
      <c r="AM63" s="8">
        <v>699</v>
      </c>
      <c r="AN63" s="9">
        <v>93760</v>
      </c>
      <c r="AO63" s="9">
        <v>1231</v>
      </c>
      <c r="AP63" s="9">
        <v>79730</v>
      </c>
      <c r="AQ63" s="4">
        <v>70497</v>
      </c>
      <c r="AR63" s="4">
        <v>1811391</v>
      </c>
      <c r="AS63" s="4">
        <v>8629</v>
      </c>
      <c r="AT63" s="4">
        <v>483990</v>
      </c>
      <c r="AU63" s="4">
        <v>75394</v>
      </c>
      <c r="AV63" s="4">
        <v>52184526</v>
      </c>
      <c r="AW63" s="4">
        <v>3440</v>
      </c>
      <c r="AX63" s="4">
        <v>23794</v>
      </c>
      <c r="AY63">
        <v>0</v>
      </c>
      <c r="AZ63">
        <v>0</v>
      </c>
      <c r="BA63">
        <v>18</v>
      </c>
      <c r="BB63">
        <v>9</v>
      </c>
      <c r="BC63">
        <v>402</v>
      </c>
      <c r="BD63" s="4">
        <v>3199</v>
      </c>
      <c r="BE63" s="4">
        <v>26793</v>
      </c>
      <c r="BF63" s="4">
        <v>160459</v>
      </c>
      <c r="BG63" s="4">
        <v>14165</v>
      </c>
      <c r="BH63" s="4">
        <v>122756</v>
      </c>
      <c r="BI63" s="4">
        <v>11313</v>
      </c>
      <c r="BJ63" s="4">
        <v>475122</v>
      </c>
      <c r="BK63">
        <v>861</v>
      </c>
      <c r="BL63">
        <v>867</v>
      </c>
      <c r="BM63" s="4">
        <v>2510</v>
      </c>
      <c r="BN63" s="4">
        <v>151665</v>
      </c>
      <c r="BO63" s="4">
        <v>3464</v>
      </c>
      <c r="BP63" s="4">
        <v>34959</v>
      </c>
      <c r="BQ63" s="4">
        <v>36326</v>
      </c>
      <c r="BR63" s="4">
        <v>980723</v>
      </c>
      <c r="BS63" s="4">
        <v>50591</v>
      </c>
      <c r="BT63" s="4">
        <v>1081188</v>
      </c>
      <c r="BU63" s="4">
        <v>33734</v>
      </c>
      <c r="BV63" s="4">
        <v>1098099</v>
      </c>
      <c r="BW63" s="4">
        <v>1211</v>
      </c>
      <c r="BX63" s="4">
        <v>80268</v>
      </c>
      <c r="BY63" s="4">
        <v>73487</v>
      </c>
      <c r="BZ63" s="4">
        <v>4159466</v>
      </c>
      <c r="CA63" s="4">
        <v>69737</v>
      </c>
      <c r="CB63" s="4">
        <v>819163</v>
      </c>
      <c r="CC63" s="4">
        <v>50069</v>
      </c>
      <c r="CD63" s="4">
        <v>30216</v>
      </c>
      <c r="CE63" s="4">
        <v>8457</v>
      </c>
      <c r="CF63" s="4">
        <v>11844</v>
      </c>
      <c r="CG63" s="4">
        <v>73545</v>
      </c>
      <c r="CH63" s="4">
        <v>5020689</v>
      </c>
      <c r="CI63" s="4">
        <v>59390</v>
      </c>
      <c r="CJ63" s="4">
        <v>1848828</v>
      </c>
      <c r="CK63" s="4">
        <v>26620</v>
      </c>
      <c r="CL63" s="4">
        <v>334472</v>
      </c>
      <c r="CM63" s="4">
        <v>63269</v>
      </c>
      <c r="CN63" s="4">
        <v>2183299</v>
      </c>
      <c r="CO63" s="4">
        <v>69169</v>
      </c>
      <c r="CP63" s="4">
        <v>1016904</v>
      </c>
      <c r="CQ63" s="4">
        <v>44773</v>
      </c>
      <c r="CR63" s="4">
        <v>359306</v>
      </c>
      <c r="CS63" s="4">
        <v>1158</v>
      </c>
      <c r="CT63" s="4">
        <v>221181</v>
      </c>
      <c r="CU63" s="4">
        <v>70255</v>
      </c>
      <c r="CV63" s="4">
        <v>1271435</v>
      </c>
      <c r="CW63">
        <v>93</v>
      </c>
      <c r="CX63" s="4">
        <v>20249</v>
      </c>
      <c r="CY63" s="4">
        <v>15363</v>
      </c>
      <c r="CZ63" s="4">
        <v>612356</v>
      </c>
      <c r="DA63" s="4">
        <v>73564</v>
      </c>
      <c r="DB63" s="4">
        <v>7999755</v>
      </c>
      <c r="DC63" s="4">
        <v>81161</v>
      </c>
      <c r="DD63" s="4">
        <v>3947348</v>
      </c>
      <c r="DE63" s="4">
        <v>57233</v>
      </c>
      <c r="DF63" s="4">
        <v>3420427</v>
      </c>
      <c r="DG63" s="4">
        <v>18161</v>
      </c>
      <c r="DH63" s="4">
        <v>106978</v>
      </c>
      <c r="DI63" s="4">
        <v>136635</v>
      </c>
      <c r="DJ63" s="4">
        <v>11887</v>
      </c>
      <c r="DK63" s="4">
        <v>71325</v>
      </c>
      <c r="DL63" s="4">
        <v>19400</v>
      </c>
      <c r="DM63" s="4">
        <v>20520</v>
      </c>
      <c r="DN63" s="4">
        <v>1785</v>
      </c>
      <c r="DO63">
        <v>504</v>
      </c>
      <c r="DP63">
        <v>153</v>
      </c>
      <c r="DQ63" s="4">
        <v>7903</v>
      </c>
      <c r="DR63" s="4">
        <v>72409</v>
      </c>
      <c r="DS63">
        <v>0</v>
      </c>
      <c r="DT63">
        <v>0</v>
      </c>
      <c r="DU63">
        <v>554</v>
      </c>
      <c r="DV63" s="4">
        <v>5077</v>
      </c>
      <c r="DW63">
        <v>0</v>
      </c>
      <c r="DX63">
        <v>0</v>
      </c>
      <c r="DY63" s="4">
        <v>1673</v>
      </c>
      <c r="DZ63" s="4">
        <v>1131</v>
      </c>
      <c r="EA63" s="4">
        <v>57933</v>
      </c>
      <c r="EB63" s="4">
        <v>1859987</v>
      </c>
      <c r="EC63" s="4">
        <v>47018</v>
      </c>
      <c r="ED63" s="4">
        <v>1706231</v>
      </c>
      <c r="EE63" s="4">
        <v>6546</v>
      </c>
      <c r="EF63" s="4">
        <v>3460</v>
      </c>
      <c r="EG63">
        <v>0</v>
      </c>
      <c r="EH63">
        <v>0</v>
      </c>
      <c r="EI63" s="4">
        <v>36422</v>
      </c>
      <c r="EJ63" s="4">
        <v>376921</v>
      </c>
      <c r="EK63" s="4">
        <v>19090</v>
      </c>
      <c r="EL63" s="4">
        <v>206232</v>
      </c>
      <c r="EM63">
        <v>252</v>
      </c>
      <c r="EN63">
        <v>130</v>
      </c>
      <c r="EO63" s="4">
        <v>24615</v>
      </c>
      <c r="EP63" s="4">
        <v>170653</v>
      </c>
      <c r="EQ63" s="4">
        <v>38642</v>
      </c>
      <c r="ER63" s="4">
        <v>662623</v>
      </c>
      <c r="ES63" s="4">
        <v>16802</v>
      </c>
      <c r="ET63" s="4">
        <v>280996</v>
      </c>
    </row>
    <row r="64" spans="1:150">
      <c r="A64" t="s">
        <v>71</v>
      </c>
      <c r="B64" t="s">
        <v>98</v>
      </c>
      <c r="C64" s="4">
        <v>27271</v>
      </c>
      <c r="D64" s="4">
        <v>27223</v>
      </c>
      <c r="E64" s="4">
        <v>37134688</v>
      </c>
      <c r="F64" s="4">
        <v>19198</v>
      </c>
      <c r="G64" s="4">
        <v>37153876</v>
      </c>
      <c r="H64" s="4">
        <v>1768931</v>
      </c>
      <c r="I64" s="4">
        <v>35393540</v>
      </c>
      <c r="J64" s="4">
        <v>3170096</v>
      </c>
      <c r="K64" s="4">
        <v>20838</v>
      </c>
      <c r="L64" s="4">
        <v>13764577</v>
      </c>
      <c r="M64" s="4">
        <v>26859</v>
      </c>
      <c r="N64" s="4">
        <v>1258167</v>
      </c>
      <c r="O64" s="4">
        <v>24090</v>
      </c>
      <c r="P64" s="4">
        <v>1335095</v>
      </c>
      <c r="Q64" s="4">
        <v>4700</v>
      </c>
      <c r="R64" s="4">
        <v>187972</v>
      </c>
      <c r="S64" s="4">
        <v>5096</v>
      </c>
      <c r="T64" s="4">
        <v>1365229</v>
      </c>
      <c r="U64" s="4">
        <v>1828</v>
      </c>
      <c r="V64" s="4">
        <v>67178</v>
      </c>
      <c r="W64" s="4">
        <v>18136</v>
      </c>
      <c r="X64" s="4">
        <v>9933465</v>
      </c>
      <c r="Y64" s="4">
        <v>6991</v>
      </c>
      <c r="Z64" s="4">
        <v>19151</v>
      </c>
      <c r="AA64" s="4">
        <v>7571</v>
      </c>
      <c r="AB64" s="4">
        <v>933023</v>
      </c>
      <c r="AC64" s="4">
        <v>3137</v>
      </c>
      <c r="AD64" s="4">
        <v>160296</v>
      </c>
      <c r="AE64" s="4">
        <v>17136</v>
      </c>
      <c r="AF64" s="4">
        <v>9541065</v>
      </c>
      <c r="AG64" s="4">
        <v>15491</v>
      </c>
      <c r="AH64" s="4">
        <v>1573093</v>
      </c>
      <c r="AI64" s="9">
        <v>1572</v>
      </c>
      <c r="AJ64" s="9">
        <v>304047</v>
      </c>
      <c r="AK64" s="8">
        <v>364</v>
      </c>
      <c r="AL64" s="9">
        <v>15191</v>
      </c>
      <c r="AM64" s="8">
        <v>263</v>
      </c>
      <c r="AN64" s="9">
        <v>59042</v>
      </c>
      <c r="AO64" s="8">
        <v>561</v>
      </c>
      <c r="AP64" s="9">
        <v>47565</v>
      </c>
      <c r="AQ64" s="4">
        <v>30516</v>
      </c>
      <c r="AR64" s="4">
        <v>1200614</v>
      </c>
      <c r="AS64" s="4">
        <v>4051</v>
      </c>
      <c r="AT64" s="4">
        <v>422942</v>
      </c>
      <c r="AU64" s="4">
        <v>27271</v>
      </c>
      <c r="AV64" s="4">
        <v>37576883</v>
      </c>
      <c r="AW64" s="4">
        <v>1076</v>
      </c>
      <c r="AX64" s="4">
        <v>7494</v>
      </c>
      <c r="AZ64">
        <v>0</v>
      </c>
      <c r="BB64">
        <v>0</v>
      </c>
      <c r="BC64">
        <v>83</v>
      </c>
      <c r="BD64">
        <v>730</v>
      </c>
      <c r="BE64" s="4">
        <v>9877</v>
      </c>
      <c r="BF64" s="4">
        <v>79765</v>
      </c>
      <c r="BG64" s="4">
        <v>5439</v>
      </c>
      <c r="BH64" s="4">
        <v>52988</v>
      </c>
      <c r="BI64" s="4">
        <v>3689</v>
      </c>
      <c r="BJ64" s="4">
        <v>183099</v>
      </c>
      <c r="BK64">
        <v>341</v>
      </c>
      <c r="BL64">
        <v>338</v>
      </c>
      <c r="BM64">
        <v>877</v>
      </c>
      <c r="BN64" s="4">
        <v>75188</v>
      </c>
      <c r="BO64" s="4">
        <v>1960</v>
      </c>
      <c r="BP64" s="4">
        <v>36065</v>
      </c>
      <c r="BQ64" s="4">
        <v>13730</v>
      </c>
      <c r="BR64" s="4">
        <v>442301</v>
      </c>
      <c r="BS64" s="4">
        <v>20299</v>
      </c>
      <c r="BT64" s="4">
        <v>822307</v>
      </c>
      <c r="BU64" s="4">
        <v>15024</v>
      </c>
      <c r="BV64" s="4">
        <v>841684</v>
      </c>
      <c r="BW64">
        <v>193</v>
      </c>
      <c r="BX64" s="4">
        <v>23885</v>
      </c>
      <c r="BY64" s="4">
        <v>26646</v>
      </c>
      <c r="BZ64" s="4">
        <v>3157413</v>
      </c>
      <c r="CA64" s="4">
        <v>25303</v>
      </c>
      <c r="CB64" s="4">
        <v>416048</v>
      </c>
      <c r="CC64" s="4">
        <v>17278</v>
      </c>
      <c r="CD64" s="4">
        <v>12524</v>
      </c>
      <c r="CE64" s="4">
        <v>3070</v>
      </c>
      <c r="CF64" s="4">
        <v>8385</v>
      </c>
      <c r="CG64" s="4">
        <v>26656</v>
      </c>
      <c r="CH64" s="4">
        <v>3594371</v>
      </c>
      <c r="CI64" s="4">
        <v>20460</v>
      </c>
      <c r="CJ64" s="4">
        <v>713363</v>
      </c>
      <c r="CK64" s="4">
        <v>12184</v>
      </c>
      <c r="CL64" s="4">
        <v>329155</v>
      </c>
      <c r="CM64" s="4">
        <v>22667</v>
      </c>
      <c r="CN64" s="4">
        <v>1042519</v>
      </c>
      <c r="CO64" s="4">
        <v>25340</v>
      </c>
      <c r="CP64" s="4">
        <v>725216</v>
      </c>
      <c r="CQ64" s="4">
        <v>15064</v>
      </c>
      <c r="CR64" s="4">
        <v>276715</v>
      </c>
      <c r="CS64">
        <v>663</v>
      </c>
      <c r="CT64" s="4">
        <v>332317</v>
      </c>
      <c r="CU64" s="4">
        <v>25619</v>
      </c>
      <c r="CV64" s="4">
        <v>1009420</v>
      </c>
      <c r="CW64">
        <v>42</v>
      </c>
      <c r="CX64" s="4">
        <v>15708</v>
      </c>
      <c r="CY64" s="4">
        <v>5500</v>
      </c>
      <c r="CZ64" s="4">
        <v>412269</v>
      </c>
      <c r="DA64" s="4">
        <v>26659</v>
      </c>
      <c r="DB64" s="4">
        <v>5126080</v>
      </c>
      <c r="DC64" s="4">
        <v>30637</v>
      </c>
      <c r="DD64" s="4">
        <v>3056575</v>
      </c>
      <c r="DE64" s="4">
        <v>21401</v>
      </c>
      <c r="DF64" s="4">
        <v>1734274</v>
      </c>
      <c r="DG64" s="4">
        <v>5868</v>
      </c>
      <c r="DH64" s="4">
        <v>34657</v>
      </c>
      <c r="DI64" s="4">
        <v>49069</v>
      </c>
      <c r="DJ64" s="4">
        <v>4269</v>
      </c>
      <c r="DK64" s="4">
        <v>26040</v>
      </c>
      <c r="DL64" s="4">
        <v>7083</v>
      </c>
      <c r="DM64" s="4">
        <v>7954</v>
      </c>
      <c r="DN64">
        <v>692</v>
      </c>
      <c r="DO64">
        <v>53</v>
      </c>
      <c r="DP64">
        <v>13</v>
      </c>
      <c r="DQ64" s="4">
        <v>4477</v>
      </c>
      <c r="DR64" s="4">
        <v>74337</v>
      </c>
      <c r="DT64">
        <v>54</v>
      </c>
      <c r="DU64">
        <v>179</v>
      </c>
      <c r="DV64" s="4">
        <v>4876</v>
      </c>
      <c r="DW64" s="4">
        <v>24351</v>
      </c>
      <c r="DX64" s="4">
        <v>85716</v>
      </c>
      <c r="DY64">
        <v>463</v>
      </c>
      <c r="DZ64">
        <v>354</v>
      </c>
      <c r="EA64" s="4">
        <v>20437</v>
      </c>
      <c r="EB64" s="4">
        <v>1218280</v>
      </c>
      <c r="EC64" s="4">
        <v>20519</v>
      </c>
      <c r="ED64" s="4">
        <v>1661959</v>
      </c>
      <c r="EE64" s="4">
        <v>2599</v>
      </c>
      <c r="EF64" s="4">
        <v>1494</v>
      </c>
      <c r="EG64">
        <v>0</v>
      </c>
      <c r="EH64">
        <v>0</v>
      </c>
      <c r="EI64" s="4">
        <v>13623</v>
      </c>
      <c r="EJ64" s="4">
        <v>303215</v>
      </c>
      <c r="EK64" s="4">
        <v>9142</v>
      </c>
      <c r="EL64" s="4">
        <v>201448</v>
      </c>
      <c r="EM64">
        <v>104</v>
      </c>
      <c r="EN64">
        <v>51</v>
      </c>
      <c r="EO64" s="4">
        <v>7810</v>
      </c>
      <c r="EP64" s="4">
        <v>101684</v>
      </c>
      <c r="EQ64" s="4">
        <v>13491</v>
      </c>
      <c r="ER64" s="4">
        <v>476832</v>
      </c>
      <c r="ES64" s="4">
        <v>6348</v>
      </c>
      <c r="ET64" s="4">
        <v>214536</v>
      </c>
    </row>
    <row r="65" spans="1:150">
      <c r="A65" t="s">
        <v>72</v>
      </c>
      <c r="B65" t="s">
        <v>98</v>
      </c>
      <c r="C65" s="4">
        <v>7428</v>
      </c>
      <c r="D65" s="4">
        <v>7423</v>
      </c>
      <c r="E65" s="4">
        <v>18014603</v>
      </c>
      <c r="F65" s="4">
        <v>-75641</v>
      </c>
      <c r="G65" s="4">
        <v>17938960</v>
      </c>
      <c r="H65" s="4">
        <v>819735</v>
      </c>
      <c r="I65" s="4">
        <v>17146726</v>
      </c>
      <c r="J65" s="4">
        <v>1610823</v>
      </c>
      <c r="K65" s="4">
        <v>5688</v>
      </c>
      <c r="L65" s="4">
        <v>5690332</v>
      </c>
      <c r="M65" s="4">
        <v>7354</v>
      </c>
      <c r="N65" s="4">
        <v>649861</v>
      </c>
      <c r="O65" s="4">
        <v>6716</v>
      </c>
      <c r="P65" s="4">
        <v>704976</v>
      </c>
      <c r="Q65" s="4">
        <v>1228</v>
      </c>
      <c r="R65" s="4">
        <v>70845</v>
      </c>
      <c r="S65" s="4">
        <v>1355</v>
      </c>
      <c r="T65" s="4">
        <v>543465</v>
      </c>
      <c r="U65">
        <v>564</v>
      </c>
      <c r="V65" s="4">
        <v>51183</v>
      </c>
      <c r="W65" s="4">
        <v>5209</v>
      </c>
      <c r="X65" s="4">
        <v>5445178</v>
      </c>
      <c r="Y65" s="4">
        <v>1741</v>
      </c>
      <c r="Z65" s="4">
        <v>4856</v>
      </c>
      <c r="AA65" s="4">
        <v>2314</v>
      </c>
      <c r="AB65" s="4">
        <v>402304</v>
      </c>
      <c r="AC65">
        <v>855</v>
      </c>
      <c r="AD65" s="4">
        <v>50926</v>
      </c>
      <c r="AE65" s="4">
        <v>5191</v>
      </c>
      <c r="AF65" s="4">
        <v>4904994</v>
      </c>
      <c r="AG65" s="4">
        <v>4771</v>
      </c>
      <c r="AH65" s="4">
        <v>784560</v>
      </c>
      <c r="AI65" s="8">
        <v>509</v>
      </c>
      <c r="AJ65" s="9">
        <v>172471</v>
      </c>
      <c r="AK65" s="8">
        <v>147</v>
      </c>
      <c r="AL65" s="9">
        <v>10707</v>
      </c>
      <c r="AM65" s="8">
        <v>81</v>
      </c>
      <c r="AN65" s="9">
        <v>26364</v>
      </c>
      <c r="AO65" s="8">
        <v>203</v>
      </c>
      <c r="AP65" s="9">
        <v>26030</v>
      </c>
      <c r="AQ65" s="4">
        <v>9057</v>
      </c>
      <c r="AR65" s="4">
        <v>597724</v>
      </c>
      <c r="AS65" s="4">
        <v>1267</v>
      </c>
      <c r="AT65" s="4">
        <v>110690</v>
      </c>
      <c r="AU65" s="4">
        <v>7428</v>
      </c>
      <c r="AV65" s="4">
        <v>18169565</v>
      </c>
      <c r="AW65">
        <v>293</v>
      </c>
      <c r="AX65" s="4">
        <v>1954</v>
      </c>
      <c r="AZ65">
        <v>92</v>
      </c>
      <c r="BA65">
        <v>0</v>
      </c>
      <c r="BB65">
        <v>0</v>
      </c>
      <c r="BC65">
        <v>13</v>
      </c>
      <c r="BD65">
        <v>228</v>
      </c>
      <c r="BE65" s="4">
        <v>2713</v>
      </c>
      <c r="BF65" s="4">
        <v>28216</v>
      </c>
      <c r="BG65" s="4">
        <v>1507</v>
      </c>
      <c r="BH65" s="4">
        <v>15349</v>
      </c>
      <c r="BI65">
        <v>909</v>
      </c>
      <c r="BJ65" s="4">
        <v>51949</v>
      </c>
      <c r="BK65">
        <v>84</v>
      </c>
      <c r="BL65">
        <v>160</v>
      </c>
      <c r="BM65">
        <v>252</v>
      </c>
      <c r="BN65" s="4">
        <v>27787</v>
      </c>
      <c r="BO65">
        <v>732</v>
      </c>
      <c r="BP65" s="4">
        <v>23613</v>
      </c>
      <c r="BQ65" s="4">
        <v>3890</v>
      </c>
      <c r="BR65" s="4">
        <v>155040</v>
      </c>
      <c r="BS65" s="4">
        <v>5805</v>
      </c>
      <c r="BT65" s="4">
        <v>390602</v>
      </c>
      <c r="BU65" s="4">
        <v>4571</v>
      </c>
      <c r="BV65" s="4">
        <v>314966</v>
      </c>
      <c r="BW65">
        <v>37</v>
      </c>
      <c r="BX65" s="4">
        <v>4700</v>
      </c>
      <c r="BY65" s="4">
        <v>7303</v>
      </c>
      <c r="BZ65" s="4">
        <v>1538439</v>
      </c>
      <c r="CA65" s="4">
        <v>6953</v>
      </c>
      <c r="CB65" s="4">
        <v>152398</v>
      </c>
      <c r="CC65" s="4">
        <v>4692</v>
      </c>
      <c r="CD65" s="4">
        <v>4114</v>
      </c>
      <c r="CE65">
        <v>849</v>
      </c>
      <c r="CF65" s="4">
        <v>29528</v>
      </c>
      <c r="CG65" s="4">
        <v>7310</v>
      </c>
      <c r="CH65" s="4">
        <v>1724479</v>
      </c>
      <c r="CI65" s="4">
        <v>5356</v>
      </c>
      <c r="CJ65" s="4">
        <v>197602</v>
      </c>
      <c r="CK65" s="4">
        <v>3824</v>
      </c>
      <c r="CL65" s="4">
        <v>171382</v>
      </c>
      <c r="CM65" s="4">
        <v>6166</v>
      </c>
      <c r="CN65" s="4">
        <v>368984</v>
      </c>
      <c r="CO65" s="4">
        <v>7003</v>
      </c>
      <c r="CP65" s="4">
        <v>357223</v>
      </c>
      <c r="CQ65" s="4">
        <v>3971</v>
      </c>
      <c r="CR65" s="4">
        <v>250528</v>
      </c>
      <c r="CS65">
        <v>243</v>
      </c>
      <c r="CT65" s="4">
        <v>306135</v>
      </c>
      <c r="CU65" s="4">
        <v>7060</v>
      </c>
      <c r="CV65" s="4">
        <v>536371</v>
      </c>
      <c r="CW65">
        <v>7</v>
      </c>
      <c r="CX65" s="4">
        <v>5337</v>
      </c>
      <c r="CY65" s="4">
        <v>1677</v>
      </c>
      <c r="CZ65" s="4">
        <v>223638</v>
      </c>
      <c r="DA65" s="4">
        <v>7311</v>
      </c>
      <c r="DB65" s="4">
        <v>2371263</v>
      </c>
      <c r="DC65" s="4">
        <v>8693</v>
      </c>
      <c r="DD65" s="4">
        <v>1503335</v>
      </c>
      <c r="DE65" s="4">
        <v>6223</v>
      </c>
      <c r="DF65" s="4">
        <v>812615</v>
      </c>
      <c r="DG65" s="4">
        <v>1205</v>
      </c>
      <c r="DH65" s="4">
        <v>7120</v>
      </c>
      <c r="DI65" s="4">
        <v>13364</v>
      </c>
      <c r="DJ65" s="4">
        <v>1163</v>
      </c>
      <c r="DK65" s="4">
        <v>7051</v>
      </c>
      <c r="DL65" s="4">
        <v>1918</v>
      </c>
      <c r="DM65" s="4">
        <v>2161</v>
      </c>
      <c r="DN65">
        <v>188</v>
      </c>
      <c r="DO65">
        <v>13</v>
      </c>
      <c r="DP65">
        <v>4</v>
      </c>
      <c r="DQ65" s="4">
        <v>1615</v>
      </c>
      <c r="DR65" s="4">
        <v>36713</v>
      </c>
      <c r="DS65">
        <v>0</v>
      </c>
      <c r="DT65">
        <v>0</v>
      </c>
      <c r="DU65">
        <v>66</v>
      </c>
      <c r="DV65" s="4">
        <v>2680</v>
      </c>
      <c r="DW65" s="4">
        <v>7339</v>
      </c>
      <c r="DX65" s="4">
        <v>97677</v>
      </c>
      <c r="DY65">
        <v>154</v>
      </c>
      <c r="DZ65">
        <v>384</v>
      </c>
      <c r="EA65" s="4">
        <v>5547</v>
      </c>
      <c r="EB65" s="4">
        <v>533261</v>
      </c>
      <c r="EC65" s="4">
        <v>6081</v>
      </c>
      <c r="ED65" s="4">
        <v>961921</v>
      </c>
      <c r="EE65">
        <v>724</v>
      </c>
      <c r="EF65">
        <v>445</v>
      </c>
      <c r="EG65">
        <v>0</v>
      </c>
      <c r="EH65">
        <v>0</v>
      </c>
      <c r="EI65" s="4">
        <v>3845</v>
      </c>
      <c r="EJ65" s="4">
        <v>159296</v>
      </c>
      <c r="EK65" s="4">
        <v>2904</v>
      </c>
      <c r="EL65" s="4">
        <v>115643</v>
      </c>
      <c r="EM65">
        <v>11</v>
      </c>
      <c r="EN65">
        <v>4</v>
      </c>
      <c r="EO65" s="4">
        <v>1983</v>
      </c>
      <c r="EP65" s="4">
        <v>43635</v>
      </c>
      <c r="EQ65" s="4">
        <v>3551</v>
      </c>
      <c r="ER65" s="4">
        <v>230559</v>
      </c>
      <c r="ES65" s="4">
        <v>1812</v>
      </c>
      <c r="ET65" s="4">
        <v>109735</v>
      </c>
    </row>
    <row r="66" spans="1:150">
      <c r="A66" t="s">
        <v>73</v>
      </c>
      <c r="B66" t="s">
        <v>98</v>
      </c>
      <c r="C66" s="4">
        <v>3296</v>
      </c>
      <c r="D66" s="4">
        <v>3291</v>
      </c>
      <c r="E66" s="4">
        <v>11298874</v>
      </c>
      <c r="F66" s="4">
        <v>65410</v>
      </c>
      <c r="G66" s="4">
        <v>11364286</v>
      </c>
      <c r="H66" s="4">
        <v>516001</v>
      </c>
      <c r="I66" s="4">
        <v>10853110</v>
      </c>
      <c r="J66" s="4">
        <v>1039574</v>
      </c>
      <c r="K66" s="4">
        <v>2585</v>
      </c>
      <c r="L66" s="4">
        <v>3495780</v>
      </c>
      <c r="M66" s="4">
        <v>3267</v>
      </c>
      <c r="N66" s="4">
        <v>426768</v>
      </c>
      <c r="O66" s="4">
        <v>3043</v>
      </c>
      <c r="P66" s="4">
        <v>472212</v>
      </c>
      <c r="Q66">
        <v>545</v>
      </c>
      <c r="R66" s="4">
        <v>35158</v>
      </c>
      <c r="S66">
        <v>646</v>
      </c>
      <c r="T66" s="4">
        <v>300348</v>
      </c>
      <c r="U66">
        <v>217</v>
      </c>
      <c r="V66" s="4">
        <v>24191</v>
      </c>
      <c r="W66" s="4">
        <v>2421</v>
      </c>
      <c r="X66" s="4">
        <v>3732523</v>
      </c>
      <c r="Y66">
        <v>729</v>
      </c>
      <c r="Z66" s="4">
        <v>2059</v>
      </c>
      <c r="AA66" s="4">
        <v>1038</v>
      </c>
      <c r="AB66" s="4">
        <v>216689</v>
      </c>
      <c r="AC66">
        <v>409</v>
      </c>
      <c r="AD66" s="4">
        <v>32484</v>
      </c>
      <c r="AE66" s="4">
        <v>2372</v>
      </c>
      <c r="AF66" s="4">
        <v>3024942</v>
      </c>
      <c r="AG66" s="4">
        <v>2221</v>
      </c>
      <c r="AH66" s="4">
        <v>442718</v>
      </c>
      <c r="AI66" s="8">
        <v>238</v>
      </c>
      <c r="AJ66" s="9">
        <v>92687</v>
      </c>
      <c r="AK66" s="8">
        <v>79</v>
      </c>
      <c r="AL66" s="9">
        <v>5416</v>
      </c>
      <c r="AM66" s="8">
        <v>47</v>
      </c>
      <c r="AN66" s="9">
        <v>7614</v>
      </c>
      <c r="AO66" s="8">
        <v>113</v>
      </c>
      <c r="AP66" s="9">
        <v>21180</v>
      </c>
      <c r="AQ66" s="4">
        <v>4216</v>
      </c>
      <c r="AR66" s="4">
        <v>338091</v>
      </c>
      <c r="AS66">
        <v>625</v>
      </c>
      <c r="AT66" s="4">
        <v>236630</v>
      </c>
      <c r="AU66" s="4">
        <v>3296</v>
      </c>
      <c r="AV66" s="4">
        <v>11378121</v>
      </c>
      <c r="AW66">
        <v>122</v>
      </c>
      <c r="AX66">
        <v>879</v>
      </c>
      <c r="AY66">
        <v>0</v>
      </c>
      <c r="AZ66">
        <v>0</v>
      </c>
      <c r="BA66">
        <v>0</v>
      </c>
      <c r="BB66">
        <v>0</v>
      </c>
      <c r="BD66">
        <v>0</v>
      </c>
      <c r="BE66" s="4">
        <v>1316</v>
      </c>
      <c r="BF66" s="4">
        <v>13789</v>
      </c>
      <c r="BG66">
        <v>633</v>
      </c>
      <c r="BH66" s="4">
        <v>6242</v>
      </c>
      <c r="BI66">
        <v>352</v>
      </c>
      <c r="BJ66" s="4">
        <v>19643</v>
      </c>
      <c r="BK66">
        <v>31</v>
      </c>
      <c r="BL66">
        <v>58</v>
      </c>
      <c r="BM66">
        <v>136</v>
      </c>
      <c r="BN66" s="4">
        <v>19230</v>
      </c>
      <c r="BO66">
        <v>397</v>
      </c>
      <c r="BP66" s="4">
        <v>16913</v>
      </c>
      <c r="BQ66" s="4">
        <v>1841</v>
      </c>
      <c r="BR66" s="4">
        <v>79238</v>
      </c>
      <c r="BS66" s="4">
        <v>2584</v>
      </c>
      <c r="BT66" s="4">
        <v>274345</v>
      </c>
      <c r="BU66" s="4">
        <v>2235</v>
      </c>
      <c r="BV66" s="4">
        <v>339756</v>
      </c>
      <c r="BW66">
        <v>16</v>
      </c>
      <c r="BX66" s="4">
        <v>2492</v>
      </c>
      <c r="BY66" s="4">
        <v>3255</v>
      </c>
      <c r="BZ66" s="4">
        <v>974063</v>
      </c>
      <c r="CA66" s="4">
        <v>3109</v>
      </c>
      <c r="CB66" s="4">
        <v>83385</v>
      </c>
      <c r="CC66" s="4">
        <v>2058</v>
      </c>
      <c r="CD66" s="4">
        <v>2122</v>
      </c>
      <c r="CE66">
        <v>345</v>
      </c>
      <c r="CF66" s="4">
        <v>1999</v>
      </c>
      <c r="CG66" s="4">
        <v>3256</v>
      </c>
      <c r="CH66" s="4">
        <v>1061570</v>
      </c>
      <c r="CI66" s="4">
        <v>2330</v>
      </c>
      <c r="CJ66" s="4">
        <v>91541</v>
      </c>
      <c r="CK66" s="4">
        <v>1796</v>
      </c>
      <c r="CL66" s="4">
        <v>106052</v>
      </c>
      <c r="CM66" s="4">
        <v>2765</v>
      </c>
      <c r="CN66" s="4">
        <v>197592</v>
      </c>
      <c r="CO66" s="4">
        <v>3129</v>
      </c>
      <c r="CP66" s="4">
        <v>232018</v>
      </c>
      <c r="CQ66" s="4">
        <v>1756</v>
      </c>
      <c r="CR66" s="4">
        <v>172440</v>
      </c>
      <c r="CS66">
        <v>138</v>
      </c>
      <c r="CT66" s="4">
        <v>165986</v>
      </c>
      <c r="CU66" s="4">
        <v>3142</v>
      </c>
      <c r="CV66" s="4">
        <v>367299</v>
      </c>
      <c r="CW66">
        <v>0</v>
      </c>
      <c r="CX66">
        <v>0</v>
      </c>
      <c r="CY66">
        <v>845</v>
      </c>
      <c r="CZ66" s="4">
        <v>145174</v>
      </c>
      <c r="DA66" s="4">
        <v>3256</v>
      </c>
      <c r="DB66" s="4">
        <v>1458454</v>
      </c>
      <c r="DC66" s="4">
        <v>3965</v>
      </c>
      <c r="DD66" s="4">
        <v>965051</v>
      </c>
      <c r="DE66" s="4">
        <v>2879</v>
      </c>
      <c r="DF66" s="4">
        <v>513510</v>
      </c>
      <c r="DG66">
        <v>417</v>
      </c>
      <c r="DH66" s="4">
        <v>2491</v>
      </c>
      <c r="DI66" s="4">
        <v>5989</v>
      </c>
      <c r="DJ66">
        <v>521</v>
      </c>
      <c r="DK66" s="4">
        <v>3211</v>
      </c>
      <c r="DL66">
        <v>873</v>
      </c>
      <c r="DM66">
        <v>960</v>
      </c>
      <c r="DN66">
        <v>84</v>
      </c>
      <c r="DO66">
        <v>11</v>
      </c>
      <c r="DP66">
        <v>2</v>
      </c>
      <c r="DQ66">
        <v>791</v>
      </c>
      <c r="DR66" s="4">
        <v>22659</v>
      </c>
      <c r="DT66">
        <v>0</v>
      </c>
      <c r="DU66">
        <v>25</v>
      </c>
      <c r="DV66" s="4">
        <v>1333</v>
      </c>
      <c r="DW66" s="4">
        <v>3267</v>
      </c>
      <c r="DX66" s="4">
        <v>75791</v>
      </c>
      <c r="DY66">
        <v>68</v>
      </c>
      <c r="DZ66">
        <v>72</v>
      </c>
      <c r="EA66" s="4">
        <v>2500</v>
      </c>
      <c r="EB66" s="4">
        <v>330045</v>
      </c>
      <c r="EC66" s="4">
        <v>2794</v>
      </c>
      <c r="ED66" s="4">
        <v>648043</v>
      </c>
      <c r="EE66">
        <v>348</v>
      </c>
      <c r="EF66">
        <v>218</v>
      </c>
      <c r="EG66">
        <v>0</v>
      </c>
      <c r="EH66">
        <v>0</v>
      </c>
      <c r="EI66" s="4">
        <v>1791</v>
      </c>
      <c r="EJ66" s="4">
        <v>103955</v>
      </c>
      <c r="EK66" s="4">
        <v>1379</v>
      </c>
      <c r="EL66" s="4">
        <v>77309</v>
      </c>
      <c r="EM66">
        <v>5</v>
      </c>
      <c r="EN66">
        <v>1</v>
      </c>
      <c r="EO66">
        <v>922</v>
      </c>
      <c r="EP66" s="4">
        <v>26618</v>
      </c>
      <c r="EQ66" s="4">
        <v>1489</v>
      </c>
      <c r="ER66" s="4">
        <v>143602</v>
      </c>
      <c r="ES66">
        <v>793</v>
      </c>
      <c r="ET66" s="4">
        <v>74519</v>
      </c>
    </row>
    <row r="67" spans="1:150">
      <c r="A67" t="s">
        <v>74</v>
      </c>
      <c r="B67" t="s">
        <v>98</v>
      </c>
      <c r="C67" s="4">
        <v>1806</v>
      </c>
      <c r="D67" s="4">
        <v>1805</v>
      </c>
      <c r="E67" s="4">
        <v>8020176</v>
      </c>
      <c r="F67" s="4">
        <v>28840</v>
      </c>
      <c r="G67" s="4">
        <v>8049017</v>
      </c>
      <c r="H67" s="4">
        <v>386798</v>
      </c>
      <c r="I67" s="4">
        <v>7666977</v>
      </c>
      <c r="J67" s="4">
        <v>739216</v>
      </c>
      <c r="K67" s="4">
        <v>1409</v>
      </c>
      <c r="L67" s="4">
        <v>2282619</v>
      </c>
      <c r="M67" s="4">
        <v>1793</v>
      </c>
      <c r="N67" s="4">
        <v>331199</v>
      </c>
      <c r="O67" s="4">
        <v>1694</v>
      </c>
      <c r="P67" s="4">
        <v>404107</v>
      </c>
      <c r="Q67">
        <v>299</v>
      </c>
      <c r="R67" s="4">
        <v>15289</v>
      </c>
      <c r="S67">
        <v>342</v>
      </c>
      <c r="T67" s="4">
        <v>205112</v>
      </c>
      <c r="U67">
        <v>134</v>
      </c>
      <c r="V67" s="4">
        <v>22896</v>
      </c>
      <c r="W67" s="4">
        <v>1373</v>
      </c>
      <c r="X67" s="4">
        <v>2868087</v>
      </c>
      <c r="Y67">
        <v>366</v>
      </c>
      <c r="Z67" s="4">
        <v>1024</v>
      </c>
      <c r="AA67">
        <v>567</v>
      </c>
      <c r="AB67" s="4">
        <v>115293</v>
      </c>
      <c r="AC67">
        <v>183</v>
      </c>
      <c r="AD67" s="4">
        <v>17167</v>
      </c>
      <c r="AE67" s="4">
        <v>1341</v>
      </c>
      <c r="AF67" s="4">
        <v>2123679</v>
      </c>
      <c r="AG67" s="4">
        <v>1278</v>
      </c>
      <c r="AH67" s="4">
        <v>393087</v>
      </c>
      <c r="AI67" s="8">
        <v>126</v>
      </c>
      <c r="AJ67" s="9">
        <v>60441</v>
      </c>
      <c r="AK67" s="8">
        <v>48</v>
      </c>
      <c r="AL67" s="9">
        <v>3294</v>
      </c>
      <c r="AM67" s="8">
        <v>15</v>
      </c>
      <c r="AN67" s="9">
        <v>2438</v>
      </c>
      <c r="AO67" s="8">
        <v>49</v>
      </c>
      <c r="AP67" s="9">
        <v>6496</v>
      </c>
      <c r="AQ67" s="4">
        <v>2376</v>
      </c>
      <c r="AR67" s="4">
        <v>220663</v>
      </c>
      <c r="AS67">
        <v>349</v>
      </c>
      <c r="AT67" s="4">
        <v>124161</v>
      </c>
      <c r="AU67" s="4">
        <v>1806</v>
      </c>
      <c r="AV67" s="4">
        <v>8063992</v>
      </c>
      <c r="AW67">
        <v>53</v>
      </c>
      <c r="AX67">
        <v>385</v>
      </c>
      <c r="AY67">
        <v>0</v>
      </c>
      <c r="AZ67">
        <v>0</v>
      </c>
      <c r="BA67">
        <v>0</v>
      </c>
      <c r="BB67">
        <v>0</v>
      </c>
      <c r="BD67">
        <v>12</v>
      </c>
      <c r="BE67">
        <v>688</v>
      </c>
      <c r="BF67" s="4">
        <v>9668</v>
      </c>
      <c r="BG67">
        <v>367</v>
      </c>
      <c r="BH67" s="4">
        <v>3934</v>
      </c>
      <c r="BI67">
        <v>157</v>
      </c>
      <c r="BJ67" s="4">
        <v>9425</v>
      </c>
      <c r="BK67">
        <v>20</v>
      </c>
      <c r="BL67">
        <v>68</v>
      </c>
      <c r="BM67">
        <v>50</v>
      </c>
      <c r="BN67" s="4">
        <v>6070</v>
      </c>
      <c r="BO67">
        <v>210</v>
      </c>
      <c r="BP67" s="4">
        <v>10638</v>
      </c>
      <c r="BQ67" s="4">
        <v>1000</v>
      </c>
      <c r="BR67" s="4">
        <v>43318</v>
      </c>
      <c r="BS67" s="4">
        <v>1454</v>
      </c>
      <c r="BT67" s="4">
        <v>180919</v>
      </c>
      <c r="BU67" s="4">
        <v>1240</v>
      </c>
      <c r="BV67" s="4">
        <v>209760</v>
      </c>
      <c r="BX67" s="4">
        <v>5312</v>
      </c>
      <c r="BY67" s="4">
        <v>1781</v>
      </c>
      <c r="BZ67" s="4">
        <v>703122</v>
      </c>
      <c r="CA67" s="4">
        <v>1704</v>
      </c>
      <c r="CB67" s="4">
        <v>52468</v>
      </c>
      <c r="CC67" s="4">
        <v>1131</v>
      </c>
      <c r="CD67" s="4">
        <v>1204</v>
      </c>
      <c r="CE67">
        <v>197</v>
      </c>
      <c r="CF67" s="4">
        <v>1069</v>
      </c>
      <c r="CG67" s="4">
        <v>1782</v>
      </c>
      <c r="CH67" s="4">
        <v>757863</v>
      </c>
      <c r="CI67" s="4">
        <v>1227</v>
      </c>
      <c r="CJ67" s="4">
        <v>47914</v>
      </c>
      <c r="CK67" s="4">
        <v>1031</v>
      </c>
      <c r="CL67" s="4">
        <v>92782</v>
      </c>
      <c r="CM67" s="4">
        <v>1507</v>
      </c>
      <c r="CN67" s="4">
        <v>140695</v>
      </c>
      <c r="CO67" s="4">
        <v>1720</v>
      </c>
      <c r="CP67" s="4">
        <v>188375</v>
      </c>
      <c r="CQ67">
        <v>925</v>
      </c>
      <c r="CR67" s="4">
        <v>206381</v>
      </c>
      <c r="CS67">
        <v>98</v>
      </c>
      <c r="CT67" s="4">
        <v>552370</v>
      </c>
      <c r="CU67" s="4">
        <v>1728</v>
      </c>
      <c r="CV67" s="4">
        <v>326511</v>
      </c>
      <c r="CX67" s="4">
        <v>1395</v>
      </c>
      <c r="CY67">
        <v>456</v>
      </c>
      <c r="CZ67" s="4">
        <v>78117</v>
      </c>
      <c r="DA67" s="4">
        <v>1782</v>
      </c>
      <c r="DB67" s="4">
        <v>1078820</v>
      </c>
      <c r="DC67" s="4">
        <v>2175</v>
      </c>
      <c r="DD67" s="4">
        <v>673332</v>
      </c>
      <c r="DE67" s="4">
        <v>1607</v>
      </c>
      <c r="DF67" s="4">
        <v>385652</v>
      </c>
      <c r="DG67">
        <v>200</v>
      </c>
      <c r="DH67" s="4">
        <v>1146</v>
      </c>
      <c r="DI67" s="4">
        <v>3231</v>
      </c>
      <c r="DJ67">
        <v>281</v>
      </c>
      <c r="DK67" s="4">
        <v>1699</v>
      </c>
      <c r="DL67">
        <v>462</v>
      </c>
      <c r="DM67">
        <v>575</v>
      </c>
      <c r="DN67">
        <v>50</v>
      </c>
      <c r="DP67">
        <v>0</v>
      </c>
      <c r="DQ67">
        <v>464</v>
      </c>
      <c r="DR67" s="4">
        <v>16078</v>
      </c>
      <c r="DS67">
        <v>0</v>
      </c>
      <c r="DT67">
        <v>0</v>
      </c>
      <c r="DU67">
        <v>11</v>
      </c>
      <c r="DV67">
        <v>412</v>
      </c>
      <c r="DW67" s="4">
        <v>1800</v>
      </c>
      <c r="DX67" s="4">
        <v>58650</v>
      </c>
      <c r="DY67">
        <v>30</v>
      </c>
      <c r="DZ67">
        <v>129</v>
      </c>
      <c r="EA67" s="4">
        <v>1379</v>
      </c>
      <c r="EB67" s="4">
        <v>224267</v>
      </c>
      <c r="EC67" s="4">
        <v>1570</v>
      </c>
      <c r="ED67" s="4">
        <v>490261</v>
      </c>
      <c r="EE67">
        <v>182</v>
      </c>
      <c r="EF67">
        <v>123</v>
      </c>
      <c r="EG67">
        <v>0</v>
      </c>
      <c r="EH67">
        <v>0</v>
      </c>
      <c r="EI67" s="4">
        <v>1048</v>
      </c>
      <c r="EJ67" s="4">
        <v>81740</v>
      </c>
      <c r="EK67">
        <v>821</v>
      </c>
      <c r="EL67" s="4">
        <v>59338</v>
      </c>
      <c r="EN67">
        <v>1</v>
      </c>
      <c r="EO67">
        <v>519</v>
      </c>
      <c r="EP67" s="4">
        <v>22341</v>
      </c>
      <c r="EQ67">
        <v>748</v>
      </c>
      <c r="ER67" s="4">
        <v>95132</v>
      </c>
      <c r="ES67">
        <v>412</v>
      </c>
      <c r="ET67" s="4">
        <v>45344</v>
      </c>
    </row>
    <row r="68" spans="1:150">
      <c r="A68" t="s">
        <v>75</v>
      </c>
      <c r="B68" t="s">
        <v>98</v>
      </c>
      <c r="C68" s="4">
        <v>5895</v>
      </c>
      <c r="D68" s="4">
        <v>5894</v>
      </c>
      <c r="E68" s="4">
        <v>97886863</v>
      </c>
      <c r="F68" s="4">
        <v>-25690</v>
      </c>
      <c r="G68" s="4">
        <v>97861171</v>
      </c>
      <c r="H68" s="4">
        <v>5328815</v>
      </c>
      <c r="I68" s="4">
        <v>92557029</v>
      </c>
      <c r="J68" s="4">
        <v>9183830</v>
      </c>
      <c r="K68" s="4">
        <v>4703</v>
      </c>
      <c r="L68" s="4">
        <v>19019330</v>
      </c>
      <c r="M68" s="4">
        <v>5866</v>
      </c>
      <c r="N68" s="4">
        <v>3808269</v>
      </c>
      <c r="O68" s="4">
        <v>5595</v>
      </c>
      <c r="P68" s="4">
        <v>4517070</v>
      </c>
      <c r="Q68">
        <v>945</v>
      </c>
      <c r="R68" s="4">
        <v>89798</v>
      </c>
      <c r="S68" s="4">
        <v>1009</v>
      </c>
      <c r="T68" s="4">
        <v>823073</v>
      </c>
      <c r="U68">
        <v>491</v>
      </c>
      <c r="V68" s="4">
        <v>282455</v>
      </c>
      <c r="W68" s="4">
        <v>4819</v>
      </c>
      <c r="X68" s="4">
        <v>49564579</v>
      </c>
      <c r="Y68">
        <v>928</v>
      </c>
      <c r="Z68" s="4">
        <v>2602</v>
      </c>
      <c r="AA68" s="4">
        <v>2113</v>
      </c>
      <c r="AB68" s="4">
        <v>660055</v>
      </c>
      <c r="AC68">
        <v>769</v>
      </c>
      <c r="AD68" s="4">
        <v>97306</v>
      </c>
      <c r="AE68" s="4">
        <v>4664</v>
      </c>
      <c r="AF68" s="4">
        <v>22018620</v>
      </c>
      <c r="AG68" s="4">
        <v>4473</v>
      </c>
      <c r="AH68" s="4">
        <v>3984950</v>
      </c>
      <c r="AI68" s="8">
        <v>528</v>
      </c>
      <c r="AJ68" s="9">
        <v>749751</v>
      </c>
      <c r="AK68" s="8">
        <v>191</v>
      </c>
      <c r="AL68" s="9">
        <v>61031</v>
      </c>
      <c r="AM68" s="8">
        <v>54</v>
      </c>
      <c r="AN68" s="9">
        <v>27002</v>
      </c>
      <c r="AO68" s="8">
        <v>199</v>
      </c>
      <c r="AP68" s="9">
        <v>99539</v>
      </c>
      <c r="AQ68" s="4">
        <v>8081</v>
      </c>
      <c r="AR68" s="4">
        <v>2074257</v>
      </c>
      <c r="AS68" s="4">
        <v>1251</v>
      </c>
      <c r="AT68" s="4">
        <v>645569</v>
      </c>
      <c r="AU68" s="4">
        <v>5895</v>
      </c>
      <c r="AV68" s="4">
        <v>98178171</v>
      </c>
      <c r="AW68">
        <v>126</v>
      </c>
      <c r="AX68">
        <v>868</v>
      </c>
      <c r="AY68">
        <v>0</v>
      </c>
      <c r="AZ68">
        <v>0</v>
      </c>
      <c r="BA68">
        <v>0</v>
      </c>
      <c r="BB68">
        <v>0</v>
      </c>
      <c r="BC68">
        <v>7</v>
      </c>
      <c r="BD68">
        <v>678</v>
      </c>
      <c r="BE68" s="4">
        <v>2258</v>
      </c>
      <c r="BF68" s="4">
        <v>50048</v>
      </c>
      <c r="BG68" s="4">
        <v>1114</v>
      </c>
      <c r="BH68" s="4">
        <v>13704</v>
      </c>
      <c r="BI68">
        <v>514</v>
      </c>
      <c r="BJ68" s="4">
        <v>27225</v>
      </c>
      <c r="BK68">
        <v>58</v>
      </c>
      <c r="BL68">
        <v>124</v>
      </c>
      <c r="BM68">
        <v>200</v>
      </c>
      <c r="BN68" s="4">
        <v>39257</v>
      </c>
      <c r="BO68">
        <v>918</v>
      </c>
      <c r="BP68" s="4">
        <v>158715</v>
      </c>
      <c r="BQ68" s="4">
        <v>3310</v>
      </c>
      <c r="BR68" s="4">
        <v>291158</v>
      </c>
      <c r="BS68" s="4">
        <v>4843</v>
      </c>
      <c r="BT68" s="4">
        <v>2143114</v>
      </c>
      <c r="BU68" s="4">
        <v>4470</v>
      </c>
      <c r="BV68" s="4">
        <v>2117424</v>
      </c>
      <c r="BX68" s="4">
        <v>8258</v>
      </c>
      <c r="BY68" s="4">
        <v>5866</v>
      </c>
      <c r="BZ68" s="4">
        <v>7576659</v>
      </c>
      <c r="CA68" s="4">
        <v>5573</v>
      </c>
      <c r="CB68" s="4">
        <v>277233</v>
      </c>
      <c r="CC68" s="4">
        <v>3646</v>
      </c>
      <c r="CD68" s="4">
        <v>6287</v>
      </c>
      <c r="CE68">
        <v>603</v>
      </c>
      <c r="CF68" s="4">
        <v>11366</v>
      </c>
      <c r="CG68" s="4">
        <v>5867</v>
      </c>
      <c r="CH68" s="4">
        <v>7871544</v>
      </c>
      <c r="CI68" s="4">
        <v>3752</v>
      </c>
      <c r="CJ68" s="4">
        <v>149216</v>
      </c>
      <c r="CK68" s="4">
        <v>3851</v>
      </c>
      <c r="CL68" s="4">
        <v>1084727</v>
      </c>
      <c r="CM68" s="4">
        <v>5037</v>
      </c>
      <c r="CN68" s="4">
        <v>1233943</v>
      </c>
      <c r="CO68" s="4">
        <v>5659</v>
      </c>
      <c r="CP68" s="4">
        <v>2408354</v>
      </c>
      <c r="CQ68" s="4">
        <v>3232</v>
      </c>
      <c r="CR68" s="4">
        <v>3284422</v>
      </c>
      <c r="CS68">
        <v>325</v>
      </c>
      <c r="CT68" s="4">
        <v>2063189</v>
      </c>
      <c r="CU68" s="4">
        <v>5711</v>
      </c>
      <c r="CV68" s="4">
        <v>5647755</v>
      </c>
      <c r="CW68">
        <v>0</v>
      </c>
      <c r="CX68">
        <v>0</v>
      </c>
      <c r="CY68" s="4">
        <v>1726</v>
      </c>
      <c r="CZ68" s="4">
        <v>744301</v>
      </c>
      <c r="DA68" s="4">
        <v>5867</v>
      </c>
      <c r="DB68" s="4">
        <v>12754119</v>
      </c>
      <c r="DC68" s="4">
        <v>7569</v>
      </c>
      <c r="DD68" s="4">
        <v>7327461</v>
      </c>
      <c r="DE68" s="4">
        <v>5441</v>
      </c>
      <c r="DF68" s="4">
        <v>5326288</v>
      </c>
      <c r="DG68">
        <v>454</v>
      </c>
      <c r="DH68" s="4">
        <v>2527</v>
      </c>
      <c r="DI68" s="4">
        <v>10495</v>
      </c>
      <c r="DJ68">
        <v>913</v>
      </c>
      <c r="DK68" s="4">
        <v>6020</v>
      </c>
      <c r="DL68" s="4">
        <v>1638</v>
      </c>
      <c r="DM68" s="4">
        <v>1599</v>
      </c>
      <c r="DN68">
        <v>139</v>
      </c>
      <c r="DP68">
        <v>4</v>
      </c>
      <c r="DQ68" s="4">
        <v>1889</v>
      </c>
      <c r="DR68" s="4">
        <v>196235</v>
      </c>
      <c r="DT68">
        <v>2</v>
      </c>
      <c r="DU68">
        <v>29</v>
      </c>
      <c r="DV68" s="4">
        <v>2308</v>
      </c>
      <c r="DW68" s="4">
        <v>5883</v>
      </c>
      <c r="DX68" s="4">
        <v>866439</v>
      </c>
      <c r="DY68">
        <v>128</v>
      </c>
      <c r="DZ68" s="4">
        <v>3285</v>
      </c>
      <c r="EA68" s="4">
        <v>4578</v>
      </c>
      <c r="EB68" s="4">
        <v>1848745</v>
      </c>
      <c r="EC68" s="4">
        <v>5372</v>
      </c>
      <c r="ED68" s="4">
        <v>7340980</v>
      </c>
      <c r="EE68">
        <v>667</v>
      </c>
      <c r="EF68">
        <v>467</v>
      </c>
      <c r="EG68">
        <v>0</v>
      </c>
      <c r="EH68">
        <v>0</v>
      </c>
      <c r="EI68" s="4">
        <v>3651</v>
      </c>
      <c r="EJ68" s="4">
        <v>976572</v>
      </c>
      <c r="EK68" s="4">
        <v>3057</v>
      </c>
      <c r="EL68" s="4">
        <v>810858</v>
      </c>
      <c r="EN68">
        <v>1</v>
      </c>
      <c r="EO68" s="4">
        <v>1634</v>
      </c>
      <c r="EP68" s="4">
        <v>163255</v>
      </c>
      <c r="EQ68" s="4">
        <v>2237</v>
      </c>
      <c r="ER68" s="4">
        <v>910376</v>
      </c>
      <c r="ES68" s="4">
        <v>1354</v>
      </c>
      <c r="ET68" s="4">
        <v>479232</v>
      </c>
    </row>
    <row r="69" spans="1:150">
      <c r="A69" t="s">
        <v>76</v>
      </c>
      <c r="C69" s="4">
        <v>14087896</v>
      </c>
      <c r="D69" s="4">
        <v>8617041</v>
      </c>
      <c r="E69" s="5">
        <v>948767692</v>
      </c>
      <c r="F69" s="6">
        <v>-16670708</v>
      </c>
      <c r="G69" s="5">
        <v>932142017</v>
      </c>
      <c r="H69" s="5">
        <v>181880225</v>
      </c>
      <c r="I69" s="5">
        <v>767877144</v>
      </c>
      <c r="J69" s="5">
        <v>43130654</v>
      </c>
      <c r="K69" s="4">
        <v>11776175</v>
      </c>
      <c r="L69" s="5">
        <v>625841940</v>
      </c>
      <c r="M69" s="4">
        <v>6888488</v>
      </c>
      <c r="N69" s="5">
        <v>22358885</v>
      </c>
      <c r="O69" s="4">
        <v>3276198</v>
      </c>
      <c r="P69" s="5">
        <v>20712881</v>
      </c>
      <c r="Q69" s="4">
        <v>2096054</v>
      </c>
      <c r="R69" s="5">
        <v>42261634</v>
      </c>
      <c r="S69" s="4">
        <v>2041017</v>
      </c>
      <c r="T69" s="5">
        <v>53242135</v>
      </c>
      <c r="U69" s="4">
        <v>606233</v>
      </c>
      <c r="V69" s="5">
        <v>5573830</v>
      </c>
      <c r="W69" s="4">
        <v>1685785</v>
      </c>
      <c r="X69" s="5">
        <v>115487341</v>
      </c>
      <c r="Y69" s="4">
        <v>1293358</v>
      </c>
      <c r="Z69" s="5">
        <v>3055970</v>
      </c>
      <c r="AA69" s="4">
        <v>614961</v>
      </c>
      <c r="AB69" s="5">
        <v>12938206</v>
      </c>
      <c r="AC69" s="4">
        <v>630715</v>
      </c>
      <c r="AD69" s="5">
        <v>8446904</v>
      </c>
      <c r="AE69" s="4">
        <v>606934</v>
      </c>
      <c r="AF69" s="5">
        <v>77867029</v>
      </c>
      <c r="AG69" s="4">
        <v>522141</v>
      </c>
      <c r="AH69" s="5">
        <v>21872600</v>
      </c>
      <c r="AI69" s="9">
        <v>82989</v>
      </c>
      <c r="AJ69" s="10">
        <v>3427800</v>
      </c>
      <c r="AK69" s="9">
        <v>16657</v>
      </c>
      <c r="AL69" s="10">
        <v>274251</v>
      </c>
      <c r="AM69" s="9">
        <v>21141</v>
      </c>
      <c r="AN69" s="10">
        <v>580147</v>
      </c>
      <c r="AO69" s="9">
        <v>46912</v>
      </c>
      <c r="AP69" s="10">
        <v>1528714</v>
      </c>
      <c r="AQ69" s="4">
        <v>7111646</v>
      </c>
      <c r="AR69" s="5">
        <v>46590420</v>
      </c>
      <c r="AS69" s="4">
        <v>267039</v>
      </c>
      <c r="AT69" s="5">
        <v>16043496</v>
      </c>
      <c r="AU69" s="4">
        <v>14080213</v>
      </c>
      <c r="AV69" s="5">
        <v>964519957</v>
      </c>
      <c r="AW69" s="4">
        <v>390873</v>
      </c>
      <c r="AX69" s="5">
        <v>1537764</v>
      </c>
      <c r="AY69" s="4">
        <v>719898</v>
      </c>
      <c r="AZ69" s="5">
        <v>446917</v>
      </c>
      <c r="BA69" s="4">
        <v>560975</v>
      </c>
      <c r="BB69" s="5">
        <v>1022981</v>
      </c>
      <c r="BC69" s="4">
        <v>74925</v>
      </c>
      <c r="BD69" s="5">
        <v>186299</v>
      </c>
      <c r="BE69" s="4">
        <v>2161921</v>
      </c>
      <c r="BF69" s="5">
        <v>3565830</v>
      </c>
      <c r="BG69" s="4">
        <v>555473</v>
      </c>
      <c r="BH69" s="5">
        <v>2675157</v>
      </c>
      <c r="BI69" s="4">
        <v>206279</v>
      </c>
      <c r="BJ69" s="5">
        <v>3963651</v>
      </c>
      <c r="BK69" s="4">
        <v>106933</v>
      </c>
      <c r="BL69" s="5">
        <v>31536</v>
      </c>
      <c r="BM69" s="4">
        <v>75252</v>
      </c>
      <c r="BN69" s="5">
        <v>1393913</v>
      </c>
      <c r="BO69" s="4">
        <v>128596</v>
      </c>
      <c r="BP69" s="5">
        <v>336466</v>
      </c>
      <c r="BQ69" s="4">
        <v>3794714</v>
      </c>
      <c r="BR69" s="5">
        <v>15411294</v>
      </c>
      <c r="BS69" s="4">
        <v>5007362</v>
      </c>
      <c r="BT69" s="5">
        <v>38688864</v>
      </c>
      <c r="BU69" s="4">
        <v>1458241</v>
      </c>
      <c r="BV69" s="5">
        <v>22019151</v>
      </c>
      <c r="BW69" s="4">
        <v>1300095</v>
      </c>
      <c r="BX69" s="5">
        <v>9250663</v>
      </c>
      <c r="BY69" s="4">
        <v>6091130</v>
      </c>
      <c r="BZ69" s="5">
        <v>47485125</v>
      </c>
      <c r="CA69" s="4">
        <v>5189907</v>
      </c>
      <c r="CB69" s="5">
        <v>20574535</v>
      </c>
      <c r="CC69" s="4">
        <v>4520776</v>
      </c>
      <c r="CD69" s="5">
        <v>1717946</v>
      </c>
      <c r="CE69" s="4">
        <v>1402512</v>
      </c>
      <c r="CF69" s="5">
        <v>432604</v>
      </c>
      <c r="CG69" s="4">
        <v>6161811</v>
      </c>
      <c r="CH69" s="5">
        <v>70210210</v>
      </c>
      <c r="CI69" s="4">
        <v>4912846</v>
      </c>
      <c r="CJ69" s="5">
        <v>75701476</v>
      </c>
      <c r="CK69" s="4">
        <v>1055510</v>
      </c>
      <c r="CL69" s="5">
        <v>4180876</v>
      </c>
      <c r="CM69" s="4">
        <v>4975482</v>
      </c>
      <c r="CN69" s="5">
        <v>79882352</v>
      </c>
      <c r="CO69" s="4">
        <v>5055295</v>
      </c>
      <c r="CP69" s="5">
        <v>17561486</v>
      </c>
      <c r="CQ69" s="4">
        <v>3702443</v>
      </c>
      <c r="CR69" s="5">
        <v>7842147</v>
      </c>
      <c r="CS69" s="4">
        <v>93707</v>
      </c>
      <c r="CT69" s="5">
        <v>5179763</v>
      </c>
      <c r="CU69" s="4">
        <v>5319330</v>
      </c>
      <c r="CV69" s="5">
        <v>24582329</v>
      </c>
      <c r="CW69" s="4">
        <v>19211</v>
      </c>
      <c r="CX69" s="5">
        <v>484082</v>
      </c>
      <c r="CY69" s="4">
        <v>2280396</v>
      </c>
      <c r="CZ69" s="5">
        <v>15614719</v>
      </c>
      <c r="DA69" s="4">
        <v>6179745</v>
      </c>
      <c r="DB69" s="5">
        <v>191271145</v>
      </c>
      <c r="DC69" s="4">
        <v>6930111</v>
      </c>
      <c r="DD69" s="5">
        <v>46030334</v>
      </c>
      <c r="DE69" s="4">
        <v>5852160</v>
      </c>
      <c r="DF69" s="5">
        <v>143685225</v>
      </c>
      <c r="DG69" s="4">
        <v>8235719</v>
      </c>
      <c r="DH69" s="5">
        <v>38195001</v>
      </c>
      <c r="DI69" s="4">
        <v>18862129</v>
      </c>
      <c r="DJ69" s="5">
        <v>1641005</v>
      </c>
      <c r="DK69" s="4">
        <v>10886939</v>
      </c>
      <c r="DL69" s="5">
        <v>2961247</v>
      </c>
      <c r="DM69" s="4">
        <v>2316605</v>
      </c>
      <c r="DN69" s="5">
        <v>201423</v>
      </c>
      <c r="DO69" s="4">
        <v>13071867</v>
      </c>
      <c r="DP69" s="5">
        <v>3264355</v>
      </c>
      <c r="DQ69" s="4">
        <v>87001</v>
      </c>
      <c r="DR69" s="5">
        <v>529069</v>
      </c>
      <c r="DS69" s="4">
        <v>1088</v>
      </c>
      <c r="DT69" s="5">
        <v>430</v>
      </c>
      <c r="DU69" s="4">
        <v>11947</v>
      </c>
      <c r="DV69" s="5">
        <v>39015</v>
      </c>
      <c r="DW69" s="4">
        <v>42643</v>
      </c>
      <c r="DX69" s="5">
        <v>1184273</v>
      </c>
      <c r="DY69" s="4">
        <v>398002</v>
      </c>
      <c r="DZ69" s="5">
        <v>80608</v>
      </c>
      <c r="EA69" s="4">
        <v>11270763</v>
      </c>
      <c r="EB69" s="5">
        <v>28281237</v>
      </c>
      <c r="EC69" s="4">
        <v>1146687</v>
      </c>
      <c r="ED69" s="5">
        <v>17128671</v>
      </c>
      <c r="EE69" s="4">
        <v>210112</v>
      </c>
      <c r="EF69" s="5">
        <v>54321</v>
      </c>
      <c r="EG69" s="4">
        <v>575955</v>
      </c>
      <c r="EH69" s="5">
        <v>178944</v>
      </c>
      <c r="EI69" s="4">
        <v>9481880</v>
      </c>
      <c r="EJ69" s="5">
        <v>9502320</v>
      </c>
      <c r="EK69" s="4">
        <v>434582</v>
      </c>
      <c r="EL69" s="5">
        <v>2138727</v>
      </c>
      <c r="EM69" s="4">
        <v>98121</v>
      </c>
      <c r="EN69" s="5">
        <v>4389</v>
      </c>
      <c r="EO69" s="4">
        <v>9170794</v>
      </c>
      <c r="EP69" s="5">
        <v>7356489</v>
      </c>
      <c r="EQ69" s="4">
        <v>2785553</v>
      </c>
      <c r="ER69" s="5">
        <v>5508846</v>
      </c>
      <c r="ES69" s="4">
        <v>1148155</v>
      </c>
      <c r="ET69" s="5">
        <v>2332629</v>
      </c>
    </row>
    <row r="75" spans="1:150">
      <c r="D75" s="4"/>
      <c r="J75" s="4"/>
    </row>
    <row r="76" spans="1:150">
      <c r="D76" s="4"/>
      <c r="J76" s="4"/>
      <c r="N76" t="s">
        <v>261</v>
      </c>
    </row>
    <row r="77" spans="1:150">
      <c r="M77" t="s">
        <v>92</v>
      </c>
      <c r="N77" s="3">
        <f>SUM(N10:N24)</f>
        <v>1666351</v>
      </c>
    </row>
    <row r="78" spans="1:150">
      <c r="M78" t="s">
        <v>94</v>
      </c>
      <c r="N78" s="4">
        <f>SUM(N25:N42)</f>
        <v>1792970</v>
      </c>
    </row>
    <row r="79" spans="1:150">
      <c r="M79" t="s">
        <v>95</v>
      </c>
      <c r="N79" s="4">
        <f>SUM(N43:N52)</f>
        <v>1719683</v>
      </c>
    </row>
    <row r="80" spans="1:150">
      <c r="M80" t="s">
        <v>96</v>
      </c>
      <c r="N80" s="4">
        <f>SUM(N53:N54)</f>
        <v>1449306</v>
      </c>
    </row>
    <row r="81" spans="13:14">
      <c r="M81" t="s">
        <v>97</v>
      </c>
      <c r="N81" s="4">
        <f>SUM(N55:N56)</f>
        <v>1344512</v>
      </c>
    </row>
    <row r="82" spans="13:14">
      <c r="M82" t="s">
        <v>246</v>
      </c>
      <c r="N82" s="4">
        <f>SUM(N57:N59)</f>
        <v>3633590</v>
      </c>
    </row>
    <row r="83" spans="13:14">
      <c r="M83" t="s">
        <v>98</v>
      </c>
      <c r="N83" s="4">
        <f>SUM(N60:N68)</f>
        <v>10752471</v>
      </c>
    </row>
    <row r="85" spans="13:14">
      <c r="M85" t="s">
        <v>262</v>
      </c>
      <c r="N85" s="3">
        <f>SUM(N77:N83)</f>
        <v>22358883</v>
      </c>
    </row>
    <row r="86" spans="13:14">
      <c r="M86" t="s">
        <v>263</v>
      </c>
      <c r="N86" s="3">
        <f>N85-N69</f>
        <v>-2</v>
      </c>
    </row>
  </sheetData>
  <mergeCells count="87">
    <mergeCell ref="B7:B9"/>
    <mergeCell ref="A7:A9"/>
    <mergeCell ref="BE7:BF8"/>
    <mergeCell ref="BG7:BH8"/>
    <mergeCell ref="BI7:BJ8"/>
    <mergeCell ref="F7:F9"/>
    <mergeCell ref="E7:E9"/>
    <mergeCell ref="C7:D8"/>
    <mergeCell ref="AA7:AD7"/>
    <mergeCell ref="AE8:AF8"/>
    <mergeCell ref="AG8:AH8"/>
    <mergeCell ref="AE7:AH7"/>
    <mergeCell ref="S8:T8"/>
    <mergeCell ref="U8:V8"/>
    <mergeCell ref="S7:V7"/>
    <mergeCell ref="W8:X8"/>
    <mergeCell ref="BC7:BD8"/>
    <mergeCell ref="AI8:AJ8"/>
    <mergeCell ref="AK8:AL8"/>
    <mergeCell ref="AI7:AL7"/>
    <mergeCell ref="AM8:AN8"/>
    <mergeCell ref="AO8:AP8"/>
    <mergeCell ref="AM7:AP7"/>
    <mergeCell ref="BA7:BB8"/>
    <mergeCell ref="O7:P8"/>
    <mergeCell ref="M7:N8"/>
    <mergeCell ref="K7:L8"/>
    <mergeCell ref="AW7:AX8"/>
    <mergeCell ref="AY7:AZ8"/>
    <mergeCell ref="AQ8:AR8"/>
    <mergeCell ref="AS8:AT8"/>
    <mergeCell ref="AQ7:AT7"/>
    <mergeCell ref="AU7:AV8"/>
    <mergeCell ref="Y8:Z8"/>
    <mergeCell ref="W7:Z7"/>
    <mergeCell ref="Q7:R8"/>
    <mergeCell ref="AA8:AB8"/>
    <mergeCell ref="AC8:AD8"/>
    <mergeCell ref="BY7:BZ8"/>
    <mergeCell ref="CA7:CB8"/>
    <mergeCell ref="CC7:CD8"/>
    <mergeCell ref="CE7:CF8"/>
    <mergeCell ref="BK7:BL8"/>
    <mergeCell ref="BS8:BT8"/>
    <mergeCell ref="BU8:BV8"/>
    <mergeCell ref="BS7:BV7"/>
    <mergeCell ref="BM7:BN8"/>
    <mergeCell ref="BO7:BP8"/>
    <mergeCell ref="BQ7:BR8"/>
    <mergeCell ref="EM7:EN8"/>
    <mergeCell ref="DA7:DB8"/>
    <mergeCell ref="DC7:DD8"/>
    <mergeCell ref="DE7:DF8"/>
    <mergeCell ref="DG7:DH8"/>
    <mergeCell ref="DI7:DJ8"/>
    <mergeCell ref="EQ7:ER8"/>
    <mergeCell ref="ES7:ET8"/>
    <mergeCell ref="J7:J9"/>
    <mergeCell ref="I7:I9"/>
    <mergeCell ref="H7:H9"/>
    <mergeCell ref="EO7:EP8"/>
    <mergeCell ref="DS7:DT8"/>
    <mergeCell ref="DU7:DV8"/>
    <mergeCell ref="DW7:DX8"/>
    <mergeCell ref="DY7:DZ8"/>
    <mergeCell ref="EA7:EB8"/>
    <mergeCell ref="EC7:ED8"/>
    <mergeCell ref="DK7:DL8"/>
    <mergeCell ref="DM7:DN8"/>
    <mergeCell ref="DO7:DP8"/>
    <mergeCell ref="DQ7:DR8"/>
    <mergeCell ref="G7:G9"/>
    <mergeCell ref="EE7:EF8"/>
    <mergeCell ref="EG7:EH8"/>
    <mergeCell ref="EI7:EJ8"/>
    <mergeCell ref="EK7:EL8"/>
    <mergeCell ref="CQ7:CR8"/>
    <mergeCell ref="CS7:CT8"/>
    <mergeCell ref="CU7:CV8"/>
    <mergeCell ref="CW7:CX8"/>
    <mergeCell ref="CY7:CZ8"/>
    <mergeCell ref="CG7:CH8"/>
    <mergeCell ref="CI7:CJ8"/>
    <mergeCell ref="CK7:CL8"/>
    <mergeCell ref="CM7:CN8"/>
    <mergeCell ref="CO7:CP8"/>
    <mergeCell ref="BW7:BX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4"/>
  <sheetViews>
    <sheetView workbookViewId="0">
      <selection activeCell="M25" sqref="M25"/>
    </sheetView>
  </sheetViews>
  <sheetFormatPr defaultRowHeight="15"/>
  <cols>
    <col min="2" max="2" width="9.140625" customWidth="1"/>
    <col min="3" max="3" width="13.5703125" customWidth="1"/>
    <col min="7" max="7" width="14.28515625" customWidth="1"/>
  </cols>
  <sheetData>
    <row r="2" spans="2:7">
      <c r="B2" t="s">
        <v>170</v>
      </c>
    </row>
    <row r="3" spans="2:7">
      <c r="B3" s="8" t="s">
        <v>173</v>
      </c>
      <c r="C3" s="8"/>
      <c r="D3" s="8"/>
      <c r="E3" s="8"/>
    </row>
    <row r="4" spans="2:7">
      <c r="B4" s="162" t="s">
        <v>109</v>
      </c>
      <c r="C4" s="163"/>
      <c r="D4" s="162" t="s">
        <v>112</v>
      </c>
      <c r="E4" s="164"/>
      <c r="F4" s="164"/>
      <c r="G4" s="163"/>
    </row>
    <row r="5" spans="2:7">
      <c r="B5" s="16" t="s">
        <v>110</v>
      </c>
      <c r="C5" s="17" t="s">
        <v>111</v>
      </c>
      <c r="D5" s="16"/>
      <c r="E5" s="22"/>
      <c r="F5" s="22"/>
      <c r="G5" s="17" t="s">
        <v>113</v>
      </c>
    </row>
    <row r="6" spans="2:7">
      <c r="B6" s="18">
        <v>0</v>
      </c>
      <c r="C6" s="19">
        <v>13244</v>
      </c>
      <c r="D6" s="23">
        <v>0</v>
      </c>
      <c r="E6" s="24" t="s">
        <v>114</v>
      </c>
      <c r="F6" s="25">
        <v>0.01</v>
      </c>
      <c r="G6" s="19">
        <v>0</v>
      </c>
    </row>
    <row r="7" spans="2:7">
      <c r="B7" s="18">
        <v>13244</v>
      </c>
      <c r="C7" s="19">
        <v>31396</v>
      </c>
      <c r="D7" s="23">
        <v>132.44</v>
      </c>
      <c r="E7" s="24" t="s">
        <v>114</v>
      </c>
      <c r="F7" s="25">
        <v>0.02</v>
      </c>
      <c r="G7" s="19">
        <v>13244</v>
      </c>
    </row>
    <row r="8" spans="2:7">
      <c r="B8" s="18">
        <v>31396</v>
      </c>
      <c r="C8" s="19">
        <v>49552</v>
      </c>
      <c r="D8" s="23">
        <v>495.48</v>
      </c>
      <c r="E8" s="24" t="s">
        <v>114</v>
      </c>
      <c r="F8" s="25">
        <v>0.04</v>
      </c>
      <c r="G8" s="19">
        <v>31396</v>
      </c>
    </row>
    <row r="9" spans="2:7">
      <c r="B9" s="18">
        <v>49552</v>
      </c>
      <c r="C9" s="19">
        <v>68788</v>
      </c>
      <c r="D9" s="23">
        <v>1221.72</v>
      </c>
      <c r="E9" s="24" t="s">
        <v>114</v>
      </c>
      <c r="F9" s="25">
        <v>0.06</v>
      </c>
      <c r="G9" s="19">
        <v>49552</v>
      </c>
    </row>
    <row r="10" spans="2:7">
      <c r="B10" s="18">
        <v>68788</v>
      </c>
      <c r="C10" s="19">
        <v>86934</v>
      </c>
      <c r="D10" s="23">
        <v>2375.88</v>
      </c>
      <c r="E10" s="24" t="s">
        <v>114</v>
      </c>
      <c r="F10" s="25">
        <v>0.08</v>
      </c>
      <c r="G10" s="19">
        <v>68788</v>
      </c>
    </row>
    <row r="11" spans="2:7">
      <c r="B11" s="20">
        <v>86934</v>
      </c>
      <c r="C11" s="21" t="s">
        <v>115</v>
      </c>
      <c r="D11" s="26">
        <v>3827.56</v>
      </c>
      <c r="E11" s="27" t="s">
        <v>114</v>
      </c>
      <c r="F11" s="28">
        <v>9.2999999999999999E-2</v>
      </c>
      <c r="G11" s="29">
        <v>86934</v>
      </c>
    </row>
    <row r="13" spans="2:7">
      <c r="B13" t="s">
        <v>171</v>
      </c>
    </row>
    <row r="14" spans="2:7">
      <c r="B14" t="s">
        <v>172</v>
      </c>
    </row>
    <row r="16" spans="2:7">
      <c r="B16" s="162" t="s">
        <v>109</v>
      </c>
      <c r="C16" s="163"/>
      <c r="D16" s="162" t="s">
        <v>112</v>
      </c>
      <c r="E16" s="164"/>
      <c r="F16" s="164"/>
      <c r="G16" s="163"/>
    </row>
    <row r="17" spans="2:12">
      <c r="B17" s="16" t="s">
        <v>110</v>
      </c>
      <c r="C17" s="17" t="s">
        <v>111</v>
      </c>
      <c r="D17" s="16"/>
      <c r="E17" s="22"/>
      <c r="F17" s="22"/>
      <c r="G17" s="17" t="s">
        <v>113</v>
      </c>
      <c r="L17" s="24"/>
    </row>
    <row r="18" spans="2:12">
      <c r="B18" s="32">
        <v>0</v>
      </c>
      <c r="C18" s="33">
        <v>15100</v>
      </c>
      <c r="D18" s="18">
        <v>0</v>
      </c>
      <c r="E18" s="24" t="s">
        <v>114</v>
      </c>
      <c r="F18" s="25">
        <v>0.1</v>
      </c>
      <c r="G18" s="19">
        <v>0</v>
      </c>
      <c r="I18" s="3"/>
      <c r="K18" s="15"/>
      <c r="L18" s="31"/>
    </row>
    <row r="19" spans="2:12">
      <c r="B19" s="18">
        <v>15100</v>
      </c>
      <c r="C19" s="19">
        <v>61300</v>
      </c>
      <c r="D19" s="18">
        <v>1510</v>
      </c>
      <c r="E19" s="24" t="s">
        <v>114</v>
      </c>
      <c r="F19" s="25">
        <v>0.15</v>
      </c>
      <c r="G19" s="19">
        <v>15100</v>
      </c>
      <c r="I19" s="3"/>
      <c r="K19" s="15"/>
      <c r="L19" s="31"/>
    </row>
    <row r="20" spans="2:12">
      <c r="B20" s="18">
        <v>61300</v>
      </c>
      <c r="C20" s="19">
        <v>123700</v>
      </c>
      <c r="D20" s="18">
        <v>8440</v>
      </c>
      <c r="E20" s="24" t="s">
        <v>114</v>
      </c>
      <c r="F20" s="25">
        <v>0.25</v>
      </c>
      <c r="G20" s="19">
        <v>61300</v>
      </c>
      <c r="I20" s="3"/>
      <c r="K20" s="15"/>
      <c r="L20" s="31"/>
    </row>
    <row r="21" spans="2:12">
      <c r="B21" s="18">
        <v>123700</v>
      </c>
      <c r="C21" s="19">
        <v>188450</v>
      </c>
      <c r="D21" s="18">
        <v>24040</v>
      </c>
      <c r="E21" s="24" t="s">
        <v>114</v>
      </c>
      <c r="F21" s="25">
        <v>0.28000000000000003</v>
      </c>
      <c r="G21" s="19">
        <v>123700</v>
      </c>
      <c r="I21" s="3"/>
      <c r="K21" s="15"/>
      <c r="L21" s="31"/>
    </row>
    <row r="22" spans="2:12">
      <c r="B22" s="18">
        <v>188450</v>
      </c>
      <c r="C22" s="19">
        <v>336550</v>
      </c>
      <c r="D22" s="18">
        <v>42170</v>
      </c>
      <c r="E22" s="24" t="s">
        <v>114</v>
      </c>
      <c r="F22" s="25">
        <v>0.33</v>
      </c>
      <c r="G22" s="19">
        <v>188450</v>
      </c>
      <c r="I22" s="3"/>
      <c r="K22" s="15"/>
      <c r="L22" s="31"/>
    </row>
    <row r="23" spans="2:12">
      <c r="B23" s="20">
        <v>336550</v>
      </c>
      <c r="C23" s="21" t="s">
        <v>115</v>
      </c>
      <c r="D23" s="20">
        <v>91043</v>
      </c>
      <c r="E23" s="27" t="s">
        <v>114</v>
      </c>
      <c r="F23" s="28">
        <v>0.35</v>
      </c>
      <c r="G23" s="29">
        <v>336550</v>
      </c>
      <c r="I23" s="3"/>
      <c r="K23" s="15"/>
      <c r="L23" s="31"/>
    </row>
    <row r="24" spans="2:12">
      <c r="L24" s="24"/>
    </row>
  </sheetData>
  <mergeCells count="4">
    <mergeCell ref="D4:G4"/>
    <mergeCell ref="B4:C4"/>
    <mergeCell ref="B16:C16"/>
    <mergeCell ref="D16:G1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13"/>
  <sheetViews>
    <sheetView workbookViewId="0">
      <selection activeCell="R24" sqref="R24"/>
    </sheetView>
  </sheetViews>
  <sheetFormatPr defaultRowHeight="15"/>
  <cols>
    <col min="6" max="6" width="10" customWidth="1"/>
  </cols>
  <sheetData>
    <row r="3" spans="2:12">
      <c r="B3" s="113" t="s">
        <v>236</v>
      </c>
      <c r="C3" s="114" t="s">
        <v>233</v>
      </c>
      <c r="D3" s="114" t="s">
        <v>108</v>
      </c>
      <c r="E3" s="114" t="s">
        <v>104</v>
      </c>
      <c r="F3" s="114" t="s">
        <v>105</v>
      </c>
      <c r="G3" s="114" t="s">
        <v>218</v>
      </c>
      <c r="H3" s="114" t="s">
        <v>106</v>
      </c>
      <c r="I3" s="114" t="s">
        <v>107</v>
      </c>
      <c r="J3" s="114" t="s">
        <v>103</v>
      </c>
      <c r="K3" s="114" t="s">
        <v>237</v>
      </c>
      <c r="L3" s="114" t="s">
        <v>195</v>
      </c>
    </row>
    <row r="4" spans="2:12">
      <c r="B4" s="113">
        <v>948.76700000000005</v>
      </c>
      <c r="C4" s="113">
        <v>203.886</v>
      </c>
      <c r="D4" s="113">
        <v>62.048999999999999</v>
      </c>
      <c r="E4" s="113">
        <v>1.109</v>
      </c>
      <c r="F4" s="113">
        <v>4.0000000000000001E-3</v>
      </c>
      <c r="G4" s="113">
        <v>51.22</v>
      </c>
      <c r="H4" s="113">
        <v>1.6719999999999999</v>
      </c>
      <c r="I4" s="113">
        <v>1.78</v>
      </c>
      <c r="J4" s="113">
        <v>9.8870000000000005</v>
      </c>
      <c r="K4" s="113">
        <v>44.645000000000003</v>
      </c>
      <c r="L4" s="113">
        <v>27.925999999999998</v>
      </c>
    </row>
    <row r="6" spans="2:12">
      <c r="B6" t="s">
        <v>241</v>
      </c>
    </row>
    <row r="7" spans="2:12">
      <c r="B7" t="s">
        <v>239</v>
      </c>
    </row>
    <row r="8" spans="2:12">
      <c r="B8" t="s">
        <v>240</v>
      </c>
    </row>
    <row r="9" spans="2:12">
      <c r="B9" t="s">
        <v>242</v>
      </c>
    </row>
    <row r="11" spans="2:12">
      <c r="B11" t="s">
        <v>243</v>
      </c>
    </row>
    <row r="12" spans="2:12">
      <c r="B12" s="41">
        <v>2005.3</v>
      </c>
      <c r="C12" s="41">
        <v>2005.4</v>
      </c>
      <c r="D12" s="41">
        <v>2006.1</v>
      </c>
      <c r="E12" s="41">
        <v>2006.2</v>
      </c>
      <c r="F12" s="41" t="s">
        <v>238</v>
      </c>
    </row>
    <row r="13" spans="2:12">
      <c r="B13" s="115">
        <f>1357686/1000</f>
        <v>1357.6859999999999</v>
      </c>
      <c r="C13" s="115">
        <f>1380012/1000</f>
        <v>1380.0119999999999</v>
      </c>
      <c r="D13" s="115">
        <f>1420391/1000</f>
        <v>1420.3910000000001</v>
      </c>
      <c r="E13" s="115">
        <f>1432731/1000</f>
        <v>1432.731</v>
      </c>
      <c r="F13" s="116">
        <f>AVERAGE(B13:E13)</f>
        <v>1397.7049999999999</v>
      </c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GAMS MISC setup</vt:lpstr>
      <vt:lpstr>PIT Aggregation</vt:lpstr>
      <vt:lpstr>From g0506</vt:lpstr>
      <vt:lpstr>Fed tax calculations</vt:lpstr>
      <vt:lpstr>2005 PIT</vt:lpstr>
      <vt:lpstr>2006 Tax Rate Schedule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2009-04-29T18:25:29Z</cp:lastPrinted>
  <dcterms:created xsi:type="dcterms:W3CDTF">2008-09-29T18:44:21Z</dcterms:created>
  <dcterms:modified xsi:type="dcterms:W3CDTF">2009-08-05T17:58:22Z</dcterms:modified>
</cp:coreProperties>
</file>